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ne Thompson\Desktop\"/>
    </mc:Choice>
  </mc:AlternateContent>
  <bookViews>
    <workbookView xWindow="0" yWindow="0" windowWidth="21600" windowHeight="10030" tabRatio="500" activeTab="1"/>
  </bookViews>
  <sheets>
    <sheet name="SchoolDivisions" sheetId="1" r:id="rId1"/>
    <sheet name="Policies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03" i="2" l="1"/>
  <c r="V293" i="2"/>
  <c r="V291" i="2"/>
  <c r="V278" i="2"/>
  <c r="V258" i="2"/>
  <c r="V250" i="2"/>
  <c r="V246" i="2"/>
  <c r="V241" i="2"/>
  <c r="V238" i="2"/>
  <c r="V236" i="2"/>
  <c r="V233" i="2"/>
  <c r="V229" i="2"/>
  <c r="V226" i="2"/>
  <c r="V224" i="2"/>
  <c r="V222" i="2"/>
  <c r="V217" i="2"/>
  <c r="V215" i="2"/>
  <c r="V211" i="2"/>
  <c r="V208" i="2"/>
  <c r="V204" i="2"/>
  <c r="V203" i="2"/>
  <c r="V202" i="2"/>
  <c r="V201" i="2"/>
  <c r="V198" i="2"/>
  <c r="V196" i="2"/>
  <c r="V190" i="2"/>
  <c r="V187" i="2"/>
  <c r="V185" i="2"/>
  <c r="V182" i="2"/>
  <c r="V180" i="2"/>
  <c r="V176" i="2"/>
  <c r="V159" i="2"/>
  <c r="V156" i="2"/>
  <c r="V153" i="2"/>
  <c r="V146" i="2"/>
  <c r="V144" i="2"/>
  <c r="V142" i="2"/>
  <c r="V138" i="2"/>
  <c r="V136" i="2"/>
  <c r="V134" i="2"/>
  <c r="V125" i="2"/>
  <c r="V123" i="2"/>
  <c r="V49" i="2"/>
  <c r="V35" i="2"/>
  <c r="V17" i="2"/>
  <c r="V5" i="2"/>
  <c r="V378" i="1"/>
  <c r="U378" i="1"/>
  <c r="T378" i="1"/>
  <c r="S378" i="1"/>
  <c r="R378" i="1"/>
  <c r="W370" i="1"/>
  <c r="W368" i="1"/>
  <c r="W367" i="1"/>
  <c r="W366" i="1"/>
  <c r="W365" i="1"/>
  <c r="W364" i="1"/>
  <c r="W363" i="1"/>
  <c r="W362" i="1"/>
  <c r="W361" i="1"/>
  <c r="W360" i="1"/>
  <c r="W359" i="1"/>
  <c r="W357" i="1"/>
  <c r="W356" i="1"/>
  <c r="W337" i="1"/>
  <c r="W336" i="1"/>
  <c r="W333" i="1"/>
  <c r="W332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6" i="1"/>
  <c r="W304" i="1"/>
  <c r="W303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2" i="1"/>
  <c r="W241" i="1"/>
  <c r="W240" i="1"/>
  <c r="W239" i="1"/>
  <c r="W238" i="1"/>
  <c r="W237" i="1"/>
  <c r="W236" i="1"/>
  <c r="W235" i="1"/>
  <c r="W231" i="1"/>
  <c r="W230" i="1"/>
  <c r="W229" i="1"/>
  <c r="W228" i="1"/>
  <c r="W227" i="1"/>
  <c r="W226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09" i="1"/>
  <c r="W208" i="1"/>
  <c r="W207" i="1"/>
  <c r="W206" i="1"/>
  <c r="W205" i="1"/>
  <c r="W204" i="1"/>
  <c r="W203" i="1"/>
  <c r="W200" i="1"/>
  <c r="W199" i="1"/>
  <c r="W198" i="1"/>
  <c r="W197" i="1"/>
  <c r="W195" i="1"/>
  <c r="W193" i="1"/>
  <c r="W192" i="1"/>
  <c r="W191" i="1"/>
  <c r="W186" i="1"/>
  <c r="W184" i="1"/>
  <c r="W183" i="1"/>
  <c r="W182" i="1"/>
  <c r="W181" i="1"/>
  <c r="W179" i="1"/>
  <c r="W178" i="1"/>
  <c r="W177" i="1"/>
  <c r="W176" i="1"/>
  <c r="W175" i="1"/>
  <c r="W173" i="1"/>
  <c r="W172" i="1"/>
  <c r="W171" i="1"/>
  <c r="W170" i="1"/>
  <c r="W169" i="1"/>
  <c r="W168" i="1"/>
  <c r="W160" i="1"/>
  <c r="W158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63" i="1"/>
</calcChain>
</file>

<file path=xl/comments1.xml><?xml version="1.0" encoding="utf-8"?>
<comments xmlns="http://schemas.openxmlformats.org/spreadsheetml/2006/main">
  <authors>
    <author/>
  </authors>
  <commentList>
    <comment ref="F204" authorId="0" shapeId="0">
      <text>
        <r>
          <rPr>
            <sz val="10"/>
            <color rgb="FF000000"/>
            <rFont val="Arial"/>
            <family val="2"/>
          </rPr>
          <t>db:
db 201505</t>
        </r>
      </text>
    </comment>
  </commentList>
</comments>
</file>

<file path=xl/sharedStrings.xml><?xml version="1.0" encoding="utf-8"?>
<sst xmlns="http://schemas.openxmlformats.org/spreadsheetml/2006/main" count="13708" uniqueCount="1788">
  <si>
    <t>Policy</t>
  </si>
  <si>
    <t>Geographic</t>
  </si>
  <si>
    <t>Terminology</t>
  </si>
  <si>
    <t>Institutional</t>
  </si>
  <si>
    <t>Province</t>
  </si>
  <si>
    <t>Contact</t>
  </si>
  <si>
    <t>Municipality</t>
  </si>
  <si>
    <t>Document Type</t>
  </si>
  <si>
    <t>Latitude</t>
  </si>
  <si>
    <t>Longitude</t>
  </si>
  <si>
    <t>French/English</t>
  </si>
  <si>
    <t>School Type</t>
  </si>
  <si>
    <t>Choice</t>
  </si>
  <si>
    <t>Number of Schools</t>
  </si>
  <si>
    <t>Student Population</t>
  </si>
  <si>
    <t>Assessment</t>
  </si>
  <si>
    <t>Sustainability Contact</t>
  </si>
  <si>
    <t>EcoSchools</t>
  </si>
  <si>
    <t>Brundtland School</t>
  </si>
  <si>
    <t>Brundtland Count</t>
  </si>
  <si>
    <t>Earliest Enrolment</t>
  </si>
  <si>
    <t>Latest Enrolment</t>
  </si>
  <si>
    <t>Green School</t>
  </si>
  <si>
    <t>Staff</t>
  </si>
  <si>
    <t>Signatory</t>
  </si>
  <si>
    <t>Green School Count</t>
  </si>
  <si>
    <t>Website</t>
  </si>
  <si>
    <t>Commission scolaire des Laurentides</t>
  </si>
  <si>
    <t>Aspen View Public School Division No. 78</t>
  </si>
  <si>
    <t>AB</t>
  </si>
  <si>
    <t>Athabasca</t>
  </si>
  <si>
    <t>English</t>
  </si>
  <si>
    <t>Yes</t>
  </si>
  <si>
    <t>Public</t>
  </si>
  <si>
    <t>No</t>
  </si>
  <si>
    <t>NA</t>
  </si>
  <si>
    <t>1</t>
  </si>
  <si>
    <t>Date</t>
  </si>
  <si>
    <t>Commission scolaire de Kamouraska – Riviere – du – Loup</t>
  </si>
  <si>
    <t>Calgary School District No. 19</t>
  </si>
  <si>
    <t>Year</t>
  </si>
  <si>
    <t>Policy Domain</t>
  </si>
  <si>
    <t>Research</t>
  </si>
  <si>
    <t>Curriculum</t>
  </si>
  <si>
    <t>Outreach</t>
  </si>
  <si>
    <t>Governance</t>
  </si>
  <si>
    <t>Operations</t>
  </si>
  <si>
    <t>O_PM</t>
  </si>
  <si>
    <t>Beautiful Plains</t>
  </si>
  <si>
    <t>Holy Spirit Roman Catholic Separate Regional Division No. 4</t>
  </si>
  <si>
    <t>Battle River Regional Division No. 31</t>
  </si>
  <si>
    <t>Camrose</t>
  </si>
  <si>
    <t>O_Energy</t>
  </si>
  <si>
    <t>O_Waste</t>
  </si>
  <si>
    <t>O_CC</t>
  </si>
  <si>
    <t>Sust_Dev</t>
  </si>
  <si>
    <t>Louis Riel</t>
  </si>
  <si>
    <t>Sustainability</t>
  </si>
  <si>
    <t>Environment</t>
  </si>
  <si>
    <t>Other</t>
  </si>
  <si>
    <t>Policy Title/Number</t>
  </si>
  <si>
    <t>Newfoundland and Labrador English School District</t>
  </si>
  <si>
    <t>Policy Website</t>
  </si>
  <si>
    <t>Black Gold Regional Division No. 18</t>
  </si>
  <si>
    <t>Nisku</t>
  </si>
  <si>
    <t>11/2006</t>
  </si>
  <si>
    <t>PDF</t>
  </si>
  <si>
    <t>Administrative Procedure 544 - Environmental Considerations</t>
  </si>
  <si>
    <t>https://docushare.aspenview.org/docushare/dsweb/Get/Document-57702/AP%20544%20Environmental%20Considerations.pdf</t>
  </si>
  <si>
    <t>Buffalo Trail Public Schools Regional Division No. 28</t>
  </si>
  <si>
    <t>Wainwright</t>
  </si>
  <si>
    <t>12/18/1996</t>
  </si>
  <si>
    <t>web</t>
  </si>
  <si>
    <t>802.1AP Accident Prevention - Chemical and Hazardous Product Management</t>
  </si>
  <si>
    <t>Calgary Roman Catholic Separate School District No. 1</t>
  </si>
  <si>
    <t>Not dated</t>
  </si>
  <si>
    <t>Environmental stewardship at the Calgary Catholic School District</t>
  </si>
  <si>
    <t>Calgary</t>
  </si>
  <si>
    <t>Separate</t>
  </si>
  <si>
    <t>Environmental Initiatives at the CCSD</t>
  </si>
  <si>
    <t>Litterless Lunch</t>
  </si>
  <si>
    <t>Canadian Rockies Regional Division No. 12</t>
  </si>
  <si>
    <t>8/2003</t>
  </si>
  <si>
    <t>225 Environmental Literacy</t>
  </si>
  <si>
    <t>Canmore</t>
  </si>
  <si>
    <t>Chinook's Edge School Division No. 73</t>
  </si>
  <si>
    <t>1-26 WHMIS/Chemical Management</t>
  </si>
  <si>
    <t>East Central Alberta Catholic Separate Schools Regional Division No. 16</t>
  </si>
  <si>
    <t>AP 136 - Energy Conservation</t>
  </si>
  <si>
    <t>Innisfail</t>
  </si>
  <si>
    <t>Edmonton Catholic Separate School District No. 7</t>
  </si>
  <si>
    <t>4/3/2000</t>
  </si>
  <si>
    <t>Curriculum, Operations, Outreach</t>
  </si>
  <si>
    <t>AP-409 Environment - Care for Creation</t>
  </si>
  <si>
    <t>Edmonton School District No. 7</t>
  </si>
  <si>
    <t>5/25/2010</t>
  </si>
  <si>
    <t>EO.BP - Environment</t>
  </si>
  <si>
    <t>Elk Island Public Schools Regional Division No. 14</t>
  </si>
  <si>
    <t>10/9/2012</t>
  </si>
  <si>
    <t>Elk Island Public Schools Leading the Way to a 'Green' Future</t>
  </si>
  <si>
    <t>Evergreen Catholic Separate Regional Division No. 2</t>
  </si>
  <si>
    <t>Christ the Redeemer Catholic Separate Regional Division No. 3</t>
  </si>
  <si>
    <t>Okotoks</t>
  </si>
  <si>
    <t>.doc</t>
  </si>
  <si>
    <t>Green Eggs Press Release</t>
  </si>
  <si>
    <t>Foothills School Division No. 38</t>
  </si>
  <si>
    <t>Administrative Procedure 546 - Pest/Turf Management Control</t>
  </si>
  <si>
    <t>Fort McMurray Public School District No. 2833</t>
  </si>
  <si>
    <t>5/5/1992</t>
  </si>
  <si>
    <t>EA Enironmental Practices</t>
  </si>
  <si>
    <t>Fort McMurray Roman Catholic Separate School District No. 32</t>
  </si>
  <si>
    <t>8/2002</t>
  </si>
  <si>
    <t>Clearview School Division No. 71</t>
  </si>
  <si>
    <t>Stettler</t>
  </si>
  <si>
    <t>OP 103 - Energy Management</t>
  </si>
  <si>
    <t>OP 107 - Chemical Management</t>
  </si>
  <si>
    <t>Grande Prairie Roman Catholic Separate School District No. 28</t>
  </si>
  <si>
    <t>11/2012</t>
  </si>
  <si>
    <t>East Central Francophone Education Region No. 3</t>
  </si>
  <si>
    <t>AP 530 - Disposal of Property</t>
  </si>
  <si>
    <t>AP 542 - Custodial / Maintenance</t>
  </si>
  <si>
    <t>St. Paul</t>
  </si>
  <si>
    <t>French</t>
  </si>
  <si>
    <t>French / Public</t>
  </si>
  <si>
    <t>Grande Prairie School District No. 2357</t>
  </si>
  <si>
    <t>5/26/2009</t>
  </si>
  <si>
    <t>GPPSD Mission and Guiding Principles</t>
  </si>
  <si>
    <t>Grande Yellowhead Public School Division No. 77</t>
  </si>
  <si>
    <t>11/2005</t>
  </si>
  <si>
    <t>Edmonton</t>
  </si>
  <si>
    <t>Greater St. Albert Roman Catholic Separate School District No. 734</t>
  </si>
  <si>
    <t>Governance + Operations</t>
  </si>
  <si>
    <t>AP 534 - Environmental Stewardship</t>
  </si>
  <si>
    <t>Livingstone Range School Division No. 68</t>
  </si>
  <si>
    <t>12/2003</t>
  </si>
  <si>
    <t>AP 533 - Chemical Management</t>
  </si>
  <si>
    <t>Medicine Hat Catholic Separate Regional Division No. 20</t>
  </si>
  <si>
    <t>8/2006</t>
  </si>
  <si>
    <t>AP 545 - Environmental Considerations</t>
  </si>
  <si>
    <t>Medicine Hat School District No. 76</t>
  </si>
  <si>
    <t>1/18/2005</t>
  </si>
  <si>
    <t>Policy 320 - Stewardship</t>
  </si>
  <si>
    <t>Elk Island Catholic Separate Regional Division No. 41</t>
  </si>
  <si>
    <t>Sherwood Park</t>
  </si>
  <si>
    <t>Northern Gateway Regional Division No. 10</t>
  </si>
  <si>
    <t>6/2008</t>
  </si>
  <si>
    <t>Governance, Curriculum, Operations</t>
  </si>
  <si>
    <t>Administrative Procedure 545 - Environmental Considerations</t>
  </si>
  <si>
    <t>http://www.ngps.ca/trustees/administrative-procedure-listing/1398</t>
  </si>
  <si>
    <t>Northern Lights School Division No. 69</t>
  </si>
  <si>
    <t>In development</t>
  </si>
  <si>
    <t>AP 542 - Chemical and Hazardous Materials Management</t>
  </si>
  <si>
    <t>Palliser Regional Division No. 26</t>
  </si>
  <si>
    <t>Web</t>
  </si>
  <si>
    <t>Administrative Procedure 540 - Facilities Management</t>
  </si>
  <si>
    <t>Parkland School Division No. 70</t>
  </si>
  <si>
    <t>1/2014</t>
  </si>
  <si>
    <t>Administrative Procedure 546 - Environmental Considerations</t>
  </si>
  <si>
    <t>Peace River School Division No. 10</t>
  </si>
  <si>
    <t>Spruce Grove</t>
  </si>
  <si>
    <t>7.24 - Energy Conservation Policy</t>
  </si>
  <si>
    <t>Pembina Hills Regional Division No. 7</t>
  </si>
  <si>
    <t>10/2007</t>
  </si>
  <si>
    <t>High River</t>
  </si>
  <si>
    <t>AP70-8 Maintenance and Operation</t>
  </si>
  <si>
    <t>Prairie Land Regional Division No. 25</t>
  </si>
  <si>
    <t>4/2008</t>
  </si>
  <si>
    <t>Administrative Procedure 543 - Environmental COnsiderations</t>
  </si>
  <si>
    <t>http://www.plrd.ab.ca/documents/general/543.pdf</t>
  </si>
  <si>
    <t>Prairie Rose School Division No. 8</t>
  </si>
  <si>
    <t>Unknown</t>
  </si>
  <si>
    <t>Fort McMurray</t>
  </si>
  <si>
    <t>M101 - Priorities:Plant Operations and Maintenance Handbook</t>
  </si>
  <si>
    <t>Red Deer Catholic Regional Division No. 39</t>
  </si>
  <si>
    <t>Video</t>
  </si>
  <si>
    <t>Schools Go Idle Free</t>
  </si>
  <si>
    <t>unknown</t>
  </si>
  <si>
    <t>Fort Vermilion School Division No. 52</t>
  </si>
  <si>
    <t>Fort Vermilion</t>
  </si>
  <si>
    <t>1/1/2013</t>
  </si>
  <si>
    <t>Administrative Procedure No. 504 - Energy Conservation</t>
  </si>
  <si>
    <t>Rocky View School Division No. 41</t>
  </si>
  <si>
    <t>3/8/2007</t>
  </si>
  <si>
    <t>Policy FECB - Sustainable Building</t>
  </si>
  <si>
    <t>St. Albert Public School District No. 5565</t>
  </si>
  <si>
    <t>12/10/1997</t>
  </si>
  <si>
    <t>F-130 Handling and Disposal of Hazardous Materials</t>
  </si>
  <si>
    <t>St. Paul Education Regional Division No. 1</t>
  </si>
  <si>
    <t>9/1/2009</t>
  </si>
  <si>
    <t>St. Thomas Aquinas Roman Catholic Separate Regional Division No. 38</t>
  </si>
  <si>
    <t>9/1/2006</t>
  </si>
  <si>
    <t>Golden Hills School Division No. 75</t>
  </si>
  <si>
    <t>AP 545 Environmental Considerations</t>
  </si>
  <si>
    <t>Strathmore</t>
  </si>
  <si>
    <t>Sturgeon School Division No. 24</t>
  </si>
  <si>
    <t>6/2/2005</t>
  </si>
  <si>
    <t>Equipment and Facilities Management 3 - Hazardous Materials</t>
  </si>
  <si>
    <t>Westwind School Division No. 74</t>
  </si>
  <si>
    <t>#660 - Hazardous Waste Disposal</t>
  </si>
  <si>
    <t>Grande Prairie</t>
  </si>
  <si>
    <t>Wetaskiwin Regional Division No. 11</t>
  </si>
  <si>
    <t>9/23/2008</t>
  </si>
  <si>
    <t>Policy 17 - Sustainability and the Environment</t>
  </si>
  <si>
    <t>Wild Rose School Division No. 66</t>
  </si>
  <si>
    <t>1/1/2012</t>
  </si>
  <si>
    <t>Administrative Procedure 535 - Environmental Considerations</t>
  </si>
  <si>
    <t>Wolf Creek School Division No. 72</t>
  </si>
  <si>
    <t>8/2004</t>
  </si>
  <si>
    <t>AP 540 - Facilities Management</t>
  </si>
  <si>
    <t>Abbotsford</t>
  </si>
  <si>
    <t>Edson</t>
  </si>
  <si>
    <t>BC</t>
  </si>
  <si>
    <t>5/2013</t>
  </si>
  <si>
    <t>Operations, Governance, Curriculum</t>
  </si>
  <si>
    <t>Administrative Procedures PDF</t>
  </si>
  <si>
    <t>Administrative Procedure 516: 
Energy, Environment, &amp; Conservation</t>
  </si>
  <si>
    <t>Alberni</t>
  </si>
  <si>
    <t>3/24/1987</t>
  </si>
  <si>
    <t>Grasslands Regional Division No. 6</t>
  </si>
  <si>
    <t>Brooks</t>
  </si>
  <si>
    <t>Policy Manual PDF</t>
  </si>
  <si>
    <t>Policy 6175: Outdoor Education</t>
  </si>
  <si>
    <t>Burnaby</t>
  </si>
  <si>
    <t>3/23/2010</t>
  </si>
  <si>
    <t>Policy PDF</t>
  </si>
  <si>
    <t>Policy 7.70: Environmental Sustainability</t>
  </si>
  <si>
    <t>Campbell River</t>
  </si>
  <si>
    <t>Unknonw</t>
  </si>
  <si>
    <t>Greater North Central Francophone Education Region No. 2</t>
  </si>
  <si>
    <t>Policy B-15: Environment Responsibility Policy</t>
  </si>
  <si>
    <t>Central Okanagan</t>
  </si>
  <si>
    <t>2/10/2010</t>
  </si>
  <si>
    <t>Policy 660: Environmental Sustainability</t>
  </si>
  <si>
    <t>(#660): http://www.sd23.bc.ca/Board/Policies/Section%206%20%20School%20District%20Facilities/660.pdf</t>
  </si>
  <si>
    <t>St. Albert</t>
  </si>
  <si>
    <t>11/13/2002</t>
  </si>
  <si>
    <t>Policy 620: Integrated Pest Management</t>
  </si>
  <si>
    <t>Chilliwack</t>
  </si>
  <si>
    <t>5/12/2009</t>
  </si>
  <si>
    <t>Operations &amp; 
Curriculum</t>
  </si>
  <si>
    <t>Policy 719: Environment</t>
  </si>
  <si>
    <t>(#719): http://www.sd33.bc.ca/sites/default/files/719%20Pol-Environment.pdf</t>
  </si>
  <si>
    <t>High Prairie School Division No. 48</t>
  </si>
  <si>
    <t>6/28/1978</t>
  </si>
  <si>
    <t>High Prairie</t>
  </si>
  <si>
    <t>Policy 915.1: Relations with Parks Authorities</t>
  </si>
  <si>
    <t>Comox Valley</t>
  </si>
  <si>
    <t>12/19/2000</t>
  </si>
  <si>
    <t>Curriculum + Operations + Outreach</t>
  </si>
  <si>
    <t>Policy 3055: Environmental Principles</t>
  </si>
  <si>
    <t>(3055): http://www.sd71.bc.ca/sd71/policy_manual/manual/3055.pdf</t>
  </si>
  <si>
    <t>4/28/2009</t>
  </si>
  <si>
    <t>Holy Family Catholic Regional Division No. 37</t>
  </si>
  <si>
    <t>Peace River</t>
  </si>
  <si>
    <t>Policy 8025: Vehicle Idling</t>
  </si>
  <si>
    <t>Policy 8100: Energy Conservation, Planning, and Monitoring</t>
  </si>
  <si>
    <t>Coquitlam</t>
  </si>
  <si>
    <t>6/2005</t>
  </si>
  <si>
    <t>Administrative Procedure 557: Herbicide and Pesticide use</t>
  </si>
  <si>
    <t>Lethbridge</t>
  </si>
  <si>
    <t>Administrative Procedure 546: Indoor Air Quality</t>
  </si>
  <si>
    <t>Horizon School Division No. 67</t>
  </si>
  <si>
    <t>Taber</t>
  </si>
  <si>
    <t>Administrative Procedure 547: Resource Conservation</t>
  </si>
  <si>
    <t>Cowichan Valley</t>
  </si>
  <si>
    <t>5/18/2005</t>
  </si>
  <si>
    <t>Policy 2320: Integrated Pest Management</t>
  </si>
  <si>
    <t>(2320): https://bcsd79.civicweb.net/Documents/DocumentList.aspx?ID=1039</t>
  </si>
  <si>
    <t>Lakeland Roman Catholic Separate School District No. 150</t>
  </si>
  <si>
    <t>6/17/2009</t>
  </si>
  <si>
    <t>Bonnyville</t>
  </si>
  <si>
    <t>Policy 2408: Resource Management &amp; Sustainability</t>
  </si>
  <si>
    <t>Delta</t>
  </si>
  <si>
    <t>Procedure 544</t>
  </si>
  <si>
    <t>Fraser-Cascade</t>
  </si>
  <si>
    <t>4/11/2006</t>
  </si>
  <si>
    <t>Lethbridge School District No. 51</t>
  </si>
  <si>
    <t>Policy 4060R: 
The Environment</t>
  </si>
  <si>
    <t>Gold Trail</t>
  </si>
  <si>
    <t>2/2002</t>
  </si>
  <si>
    <t>Policy 9.30: Environmental Practices</t>
  </si>
  <si>
    <t>Greater Victoria</t>
  </si>
  <si>
    <t>10/20/2008</t>
  </si>
  <si>
    <t>Operations + Governance</t>
  </si>
  <si>
    <t>Policy 4216.22: Energy, Environment, &amp; Climate Change</t>
  </si>
  <si>
    <t>Living Waters Catholic Regional Division No. 42</t>
  </si>
  <si>
    <t>Whitecourt</t>
  </si>
  <si>
    <t>5/28/1990</t>
  </si>
  <si>
    <t>Operations +  Curriculum + Outreach</t>
  </si>
  <si>
    <t>Policy 3324: Environment</t>
  </si>
  <si>
    <t>(3324): https://documents.sd61.bc.ca/super/polreg/pdf/pol3324.pdf</t>
  </si>
  <si>
    <t>10/2005</t>
  </si>
  <si>
    <t>Policy 3521: Integrated Pest Management</t>
  </si>
  <si>
    <t>Claresholm</t>
  </si>
  <si>
    <t>(3521): https://documents.sd61.bc.ca/super/polreg/pdf/pol3521.pdf</t>
  </si>
  <si>
    <t>Gulf Islands</t>
  </si>
  <si>
    <t>12/5/2012</t>
  </si>
  <si>
    <t>Policy 655: Sustainability</t>
  </si>
  <si>
    <t>Kamloops/Thompson</t>
  </si>
  <si>
    <t>6/23/2008</t>
  </si>
  <si>
    <t>Policy 515.1: Recycling</t>
  </si>
  <si>
    <t>(515.1): https://bcsd73.civicweb.net/FileStorage/836438867ADE4134BB53180C2C56094A-515.1%20RECYCLING.pdf</t>
  </si>
  <si>
    <t>10/6/2008</t>
  </si>
  <si>
    <t>Medicine Hat</t>
  </si>
  <si>
    <t>Policy 1133.1: Energy Conservation</t>
  </si>
  <si>
    <t>(1133.1): https://bcsd73.civicweb.net/FileStorage/3A335D41975546969B9B820BB879505A-1133.1%20ENERGY%20CONSERVATION.pdf</t>
  </si>
  <si>
    <t>Langley</t>
  </si>
  <si>
    <t>10/8/2014</t>
  </si>
  <si>
    <t>Governance; Operations</t>
  </si>
  <si>
    <t>Policy 4010: Environmental Awareness</t>
  </si>
  <si>
    <t>(#4010): http://www.sd35.bc.ca/board/Policies/Policy%204010.pdf</t>
  </si>
  <si>
    <t>2/7/2013</t>
  </si>
  <si>
    <t>Policy 4010A: Use of Environmentally Friendly Materials</t>
  </si>
  <si>
    <t>(#4010A): http://www.sd35.bc.ca/board/Policies/Policy%204010(A).pdf</t>
  </si>
  <si>
    <t>Maple Ridge-Pitt Meadows</t>
  </si>
  <si>
    <t>8/27/1996</t>
  </si>
  <si>
    <t>website</t>
  </si>
  <si>
    <t>No number provided: Energy Management Conservation</t>
  </si>
  <si>
    <t>(IISD): http://www.iisd.org/leaders/policybank/policy.aspx?id=213
(Environmental School): http://es.sd42.ca/</t>
  </si>
  <si>
    <t>Mission</t>
  </si>
  <si>
    <t>12/1/2010</t>
  </si>
  <si>
    <t>Policy 23: Environmental Sustainability</t>
  </si>
  <si>
    <t>Nanaimo-Ladysmith</t>
  </si>
  <si>
    <t>6/26/1996</t>
  </si>
  <si>
    <t>Policy 4515: Environmental Initiatives</t>
  </si>
  <si>
    <t>(4515): http://www.sd68.bc.ca/edocuments/Board/policiesandproc_/noticesofmotion_/default.htm</t>
  </si>
  <si>
    <t>5/27/1981</t>
  </si>
  <si>
    <t>Policy 4305: Energy Conservation Program</t>
  </si>
  <si>
    <t>(4305): http://www.sd68.bc.ca/edocuments/Board/policiesandproc_/noticesofmotion_/default.htm</t>
  </si>
  <si>
    <t>Nechako Lakes</t>
  </si>
  <si>
    <t>Energy Conservation Program</t>
  </si>
  <si>
    <t>New Westminster</t>
  </si>
  <si>
    <t>4/26/1994</t>
  </si>
  <si>
    <t>Curriculum; Operations, Governance</t>
  </si>
  <si>
    <t>Policy 902.2: Environmental Citizenship</t>
  </si>
  <si>
    <t>(902.2): http://district.sd40.bc.ca/sites/default/files/902-2EnvironmentalCitizenshipP&amp;R.pdf</t>
  </si>
  <si>
    <t>13/12/1983</t>
  </si>
  <si>
    <t>Policy 902.3: Procedure for Spraying of School Grounds</t>
  </si>
  <si>
    <t>(902.3): http://district.sd40.bc.ca/sites/default/files/902-3ProcedureforSprayingtheGroundsP&amp;R.pdf</t>
  </si>
  <si>
    <t>Nicola-Similkameen</t>
  </si>
  <si>
    <t>Policy 904.8: Use of Herbicides</t>
  </si>
  <si>
    <t>North Okanagan-Shuswap</t>
  </si>
  <si>
    <t>5/13/2007</t>
  </si>
  <si>
    <t>Northland School Division No. 61</t>
  </si>
  <si>
    <t>Regulation 8130.14: Environmental Education</t>
  </si>
  <si>
    <t>(8130.14): http://www.sd83.bc.ca/About%20Us/Regulations/EnvironmentalEducation.813014.Reg.pdf</t>
  </si>
  <si>
    <t>4/1/2010</t>
  </si>
  <si>
    <t>Green Corner</t>
  </si>
  <si>
    <t>Green Corner: http://green.sd83.bc.ca/?page_id=12</t>
  </si>
  <si>
    <t>5/11/2010</t>
  </si>
  <si>
    <t>Policy &amp; Regulations Manual PDF</t>
  </si>
  <si>
    <t>Policy 6200: Energy Management Conservation</t>
  </si>
  <si>
    <t>(6200): http://www.sd83.bc.ca/About%20Us/Policies/Energy%20Mgmt%20Conservtn%20Policy.pdf</t>
  </si>
  <si>
    <t>3/10/2009</t>
  </si>
  <si>
    <t>Regulation 5020.2: Integrated Pest Management</t>
  </si>
  <si>
    <t>Northwest Francophone Education Region No. 1</t>
  </si>
  <si>
    <t>(5020.2): http://www.sd83.bc.ca/About%20Us/Policies/IntegratedPestMgmtPolicy.pdf</t>
  </si>
  <si>
    <t>St. Isidore</t>
  </si>
  <si>
    <t>North Vancouver</t>
  </si>
  <si>
    <t>3/29/2011</t>
  </si>
  <si>
    <t>Policy 613: Sustainability</t>
  </si>
  <si>
    <t>(613): http://www.sd44.ca/Board/PoliciesProcedures/Series600/Policy613/Pages/default.aspx</t>
  </si>
  <si>
    <t>9/25/2001</t>
  </si>
  <si>
    <t>Policy 205: Outdoor School</t>
  </si>
  <si>
    <t>(205): http://www.sd44.ca/Board/PoliciesProcedures/Series200/Policy205/Pages/default.aspx</t>
  </si>
  <si>
    <t>5/28/2013</t>
  </si>
  <si>
    <t>Policy 806: Outdoor Learning Spaces</t>
  </si>
  <si>
    <t>(806): http://www.sd44.ca/Board/PoliciesProcedures/Series800/Policy806/Pages/default.aspx</t>
  </si>
  <si>
    <t>Okanagan Skaha</t>
  </si>
  <si>
    <t>11/8/1999</t>
  </si>
  <si>
    <t>Policy 280: Recycling and Waste Reduction</t>
  </si>
  <si>
    <t>Stony Plain</t>
  </si>
  <si>
    <t>Peace River North</t>
  </si>
  <si>
    <t>6/1989</t>
  </si>
  <si>
    <t>Policy 3005: Outdoor Education</t>
  </si>
  <si>
    <t>(3005): http://www.prn.bc.ca/policy/?p=307
(IISD): http://www.iisd.org/leaders/policybank/policy.aspx?id=230</t>
  </si>
  <si>
    <t>Peace River South</t>
  </si>
  <si>
    <t>1/12/1987</t>
  </si>
  <si>
    <t>Policy 4210: Outdoor / Environmental Studies Program</t>
  </si>
  <si>
    <t>Qualicum</t>
  </si>
  <si>
    <t>2/25/1992</t>
  </si>
  <si>
    <t>Policy 4030: Recycling</t>
  </si>
  <si>
    <t>3/25/2003</t>
  </si>
  <si>
    <t>Policy 4100: Energy Management</t>
  </si>
  <si>
    <t>(4100): http://www.sd69.bc.ca/Board/Policies/Documents/Energy%20Management.pdf</t>
  </si>
  <si>
    <t>Quesnel</t>
  </si>
  <si>
    <t>5/2011</t>
  </si>
  <si>
    <t>Peace Wapiti School Division No. 76</t>
  </si>
  <si>
    <t>Policy 850: Idle-free District Vehicles</t>
  </si>
  <si>
    <t>(#850): https://bcsd28.civicweb.net/FileStorage/FC21E35F279749D7821F593D307DE3C6-Policy%20850%20-%20Idle%20Free%20District%20Vehicles-Equipment.pdf</t>
  </si>
  <si>
    <t>6/2011</t>
  </si>
  <si>
    <t>Policy documents (PDF)</t>
  </si>
  <si>
    <t>Policy 702: Environmental Sustainability</t>
  </si>
  <si>
    <t>(#702):  https://bcsd28.civicweb.net/FileStorage/DAA6D0F4F9D84D28A780D14AE3E874A6-Policy%20702%20-%20Environmental%20Sustainability.pdf</t>
  </si>
  <si>
    <t>Richmond</t>
  </si>
  <si>
    <t>6/6/2011</t>
  </si>
  <si>
    <t>Operations + Curriculum + Governance + Outreach</t>
  </si>
  <si>
    <t>Webpage &amp; Word document</t>
  </si>
  <si>
    <t>Policy 602.14.1: Environmental Stewardship</t>
  </si>
  <si>
    <t>Barrhead</t>
  </si>
  <si>
    <t>Rocky Mountain</t>
  </si>
  <si>
    <t>12/14/2010</t>
  </si>
  <si>
    <t>Word Doc</t>
  </si>
  <si>
    <t>POLICY 3900: Energy Use and Conservation</t>
  </si>
  <si>
    <t>Saanich</t>
  </si>
  <si>
    <t>9/2009</t>
  </si>
  <si>
    <t>Policy 1370: Environmental Learning and Sustainability</t>
  </si>
  <si>
    <t>Hanna</t>
  </si>
  <si>
    <t>in development</t>
  </si>
  <si>
    <t>(1370): http://www.sd63.bc.ca/sites/default/files/Policy%20Section%201000%20-%20Governance%20&amp;%20Communication.pdf</t>
  </si>
  <si>
    <t>4/2011</t>
  </si>
  <si>
    <t>Operations?</t>
  </si>
  <si>
    <t>IISD: Purchasing - Environmentally Friendly Products</t>
  </si>
  <si>
    <t>(IISD): http://www.iisd.org/leaders/policybank/policy.aspx?id=218</t>
  </si>
  <si>
    <t xml:space="preserve"> </t>
  </si>
  <si>
    <t>Sea to Sky</t>
  </si>
  <si>
    <t>3/10/2010</t>
  </si>
  <si>
    <t>Policies &amp; Bylaws PDF</t>
  </si>
  <si>
    <t>Policy 601.4: Environmental Sustainability</t>
  </si>
  <si>
    <t>(601.4): http://sd48seatosky.files.wordpress.com/2012/09/601-4.pdf</t>
  </si>
  <si>
    <t>10/31/2007</t>
  </si>
  <si>
    <t>Policy 701.6: Anti-Idling</t>
  </si>
  <si>
    <t>(701.6): http://sd48seatosky.files.wordpress.com/2012/09/701-6_0002.pdf</t>
  </si>
  <si>
    <t>Sooke</t>
  </si>
  <si>
    <t>4/22/2003</t>
  </si>
  <si>
    <t>Policy Manual website</t>
  </si>
  <si>
    <t>Policy F-228: Integrated Pest Management</t>
  </si>
  <si>
    <t>Dunmore</t>
  </si>
  <si>
    <t>Southeast Kootenay</t>
  </si>
  <si>
    <t>11/28/2011</t>
  </si>
  <si>
    <t>district letter to the Minister of Education</t>
  </si>
  <si>
    <t>Sunshine Coast</t>
  </si>
  <si>
    <t>12/2010</t>
  </si>
  <si>
    <t>Policy 17: Environmental Sustainability</t>
  </si>
  <si>
    <t>Red Deer</t>
  </si>
  <si>
    <t>Surrey</t>
  </si>
  <si>
    <t>11/21/1983</t>
  </si>
  <si>
    <t>Policy 6515: Application of Pesticides, Herbicides, or Insecticides to District Buildings or Grounds</t>
  </si>
  <si>
    <t>(#6515): https://www.surreyschools.ca/departments/SECT/PoliciesRegulations/section_6000/Documents/6515%20Policy.pdf</t>
  </si>
  <si>
    <t>11/12/1992</t>
  </si>
  <si>
    <t>Policy 6530: Energy Management Conservation</t>
  </si>
  <si>
    <t>(#6530): https://www.surreyschools.ca/departments/SECT/PoliciesRegulations/section_6000/Documents/6530%20Policy.pdf</t>
  </si>
  <si>
    <t>Vancouver</t>
  </si>
  <si>
    <t>3/5/1990</t>
  </si>
  <si>
    <t>Policy ECAC: Pesticides</t>
  </si>
  <si>
    <t>(ECAC): http://www.vsb.bc.ca/district-policy/ecac-pesticides</t>
  </si>
  <si>
    <t>Red Deer Public School District No. 104</t>
  </si>
  <si>
    <t>1/5/1981</t>
  </si>
  <si>
    <t>Policy ECF: Conservation of Energy</t>
  </si>
  <si>
    <t>(ECF): http://www.vsb.bc.ca/district-policy/ecf-conservation-energy</t>
  </si>
  <si>
    <t>Vancouver Island North</t>
  </si>
  <si>
    <t>Environmental Awareness: http://www.sd85.bc.ca/modules.php?name=Content&amp;pa=showpage&amp;pid=64</t>
  </si>
  <si>
    <t>11/1/1984</t>
  </si>
  <si>
    <t>Policy 5-140: Use of Environmentally Friendly Materials</t>
  </si>
  <si>
    <t>(5-140): http://www.sd85.bc.ca/sd85.bc.ca/new/Anne/PolicyManual/Section5/5-140R.pdf</t>
  </si>
  <si>
    <t>Vernon</t>
  </si>
  <si>
    <t>3/9/1993</t>
  </si>
  <si>
    <t>Airdrie</t>
  </si>
  <si>
    <t>Policy document</t>
  </si>
  <si>
    <t>Policy 8.7.0</t>
  </si>
  <si>
    <t>Evergreen</t>
  </si>
  <si>
    <t>MB</t>
  </si>
  <si>
    <t>2/2010</t>
  </si>
  <si>
    <t>Curriculum
Operations</t>
  </si>
  <si>
    <t>Policy Manual</t>
  </si>
  <si>
    <t>Policy 7: Sustainable Development</t>
  </si>
  <si>
    <t>Flin Flon</t>
  </si>
  <si>
    <t>Outdoor Education Program
Greening Project</t>
  </si>
  <si>
    <t>Outdoor: http://www.ffsd.mb.ca/html/outdoored.html
Greening: http://www.ffsd.mb.ca/html/greening.html</t>
  </si>
  <si>
    <t>Frontier</t>
  </si>
  <si>
    <t>Policy F.1.K: Educational Trips, Educational Excursions, &amp; Outdoor Wilderness and Cultural Activities</t>
  </si>
  <si>
    <t>Garden Valley</t>
  </si>
  <si>
    <t>11/8/2011</t>
  </si>
  <si>
    <t>Policy ADEA: Recycling</t>
  </si>
  <si>
    <t>1/9/2007</t>
  </si>
  <si>
    <t>Policy EF: Divisional Food and Nutrition Policy (Sections 4.3.14 &amp; 4.3.15)</t>
  </si>
  <si>
    <t>Kelsey</t>
  </si>
  <si>
    <t>4/2012</t>
  </si>
  <si>
    <t>Leduc</t>
  </si>
  <si>
    <t>Policy EB: Sustainable Development</t>
  </si>
  <si>
    <t>Mystery Lake</t>
  </si>
  <si>
    <t>11/13/2012</t>
  </si>
  <si>
    <t>Curriculum
Operations + Governance</t>
  </si>
  <si>
    <t>Policy 20: Sustainable Development</t>
  </si>
  <si>
    <t>Pine Creek</t>
  </si>
  <si>
    <t>8/1983</t>
  </si>
  <si>
    <t>Morinville</t>
  </si>
  <si>
    <t>Policy ADA: Educational Goals of the Pine Creek School Division</t>
  </si>
  <si>
    <t>Portage La Prairie</t>
  </si>
  <si>
    <t>Policy EK: Energy Conservation
Policy EK-R: Energy Conservation Program</t>
  </si>
  <si>
    <t>Prairie Rose</t>
  </si>
  <si>
    <t>Policy IAA: Instructional Priority Objectives</t>
  </si>
  <si>
    <t>(IAA): http://www.prsdmb.ca/wp-content/uploads/2013/12/PolicyIAA.pdf</t>
  </si>
  <si>
    <t>The Southern Francophone Education Region No. 4</t>
  </si>
  <si>
    <t>Policy EIF: Energy Conservation</t>
  </si>
  <si>
    <t>(EIF): http://www.prsdmb.ca/wp-content/uploads/2013/12/PolicyEIF.pdf</t>
  </si>
  <si>
    <t>Prairie Spirit</t>
  </si>
  <si>
    <t>11/2014</t>
  </si>
  <si>
    <t>Regulation EK-R: Energy Conservation Program</t>
  </si>
  <si>
    <t>Policy Manual
Regulations</t>
  </si>
  <si>
    <t>Policy EK: Energy Conservation</t>
  </si>
  <si>
    <t>Cardston</t>
  </si>
  <si>
    <t>Seine River</t>
  </si>
  <si>
    <t>Regulation PDF</t>
  </si>
  <si>
    <t>Regulation EEAH: School Bus Idling Regulation</t>
  </si>
  <si>
    <t>Southwest Horizon</t>
  </si>
  <si>
    <t>Operations + Curriculum</t>
  </si>
  <si>
    <t>Policy EDA: The Environment — Its Position Within the Division</t>
  </si>
  <si>
    <t>Wetaskiwin</t>
  </si>
  <si>
    <t>St. James-Assiniboia</t>
  </si>
  <si>
    <t>12/8/2009</t>
  </si>
  <si>
    <t>Rocky Mountain House</t>
  </si>
  <si>
    <t>Curriculum + Operations</t>
  </si>
  <si>
    <t>Policy ADF: Sustainable Development Practices</t>
  </si>
  <si>
    <t>ADF: http://polmanual.sjsd.net/polmanualpdf/Section%20A%20-%20Foundations%20and%20Basic%20Commitments/ADF%20Sustainable%20Development%20Practices.pdf
Guide for Sustainable Schools: http://www.sjsd.net/PDF/sustainableschoolsguide.pdf</t>
  </si>
  <si>
    <t>10/13/2003</t>
  </si>
  <si>
    <t>Guide for Sustainable Schools: Website</t>
  </si>
  <si>
    <t>Policy ECBA: Energy Conservation</t>
  </si>
  <si>
    <t>ECBA: http://polmanual.sjsd.net/polmanualpdf/Section%20E%20-%20Support%20Services/ECBA%20Energy%20Conservation.pdf</t>
  </si>
  <si>
    <t>Swan Valley</t>
  </si>
  <si>
    <t>3/10/2003</t>
  </si>
  <si>
    <t>Policy 6.01: The Environment within Division Operation &amp; Programming</t>
  </si>
  <si>
    <t>Turtle Mountain</t>
  </si>
  <si>
    <t>2/22/2012</t>
  </si>
  <si>
    <t>Ponoka</t>
  </si>
  <si>
    <t>Policy F-5: Sustainable Development</t>
  </si>
  <si>
    <t>Western</t>
  </si>
  <si>
    <t>1/24/2005</t>
  </si>
  <si>
    <t>Policy DNA: Disposal of Goods</t>
  </si>
  <si>
    <t>Winnipeg</t>
  </si>
  <si>
    <t>SD: Sustainable Development Program</t>
  </si>
  <si>
    <t>SD: https://www.winnipegsd.ca/PROGRAMS/sustainabledevelopment/Pages/default.aspx</t>
  </si>
  <si>
    <t>8/5/2008</t>
  </si>
  <si>
    <t>Policy DJA: Purchasing Authority</t>
  </si>
  <si>
    <t>DJA: https://www.winnipegsd.ca/administration%20services/policy/wsd-policies/Documents/DJA.pdf</t>
  </si>
  <si>
    <t>6/21/2013</t>
  </si>
  <si>
    <t>Port Alberni</t>
  </si>
  <si>
    <t>Governance + Curriculum +Operations + Community</t>
  </si>
  <si>
    <t>PDf</t>
  </si>
  <si>
    <t>Arrow Lakes</t>
  </si>
  <si>
    <t>Nakusp</t>
  </si>
  <si>
    <t>Sustainable Development Plan</t>
  </si>
  <si>
    <t>Boundary</t>
  </si>
  <si>
    <t>Grand Forks</t>
  </si>
  <si>
    <t>https://www.winnipegsd.ca/PROGRAMS/sustainabledevelopment/Documents/Sustainable%20Development%20Plan%202013.pdf</t>
  </si>
  <si>
    <t>Bulkley Valley</t>
  </si>
  <si>
    <t>Smithers</t>
  </si>
  <si>
    <t>Anglophone West School District Office</t>
  </si>
  <si>
    <t>NB</t>
  </si>
  <si>
    <t>8/2013</t>
  </si>
  <si>
    <t>ASD-W-504-1 Vehicle Idling on School Property</t>
  </si>
  <si>
    <t>ASD-W-750-1 Pest Control</t>
  </si>
  <si>
    <t>NL</t>
  </si>
  <si>
    <t>5/17/2012</t>
  </si>
  <si>
    <t>203.4 School Bus and Vehicle Idling</t>
  </si>
  <si>
    <t>Cariboo-Chilcotin</t>
  </si>
  <si>
    <t>Williams Lake</t>
  </si>
  <si>
    <t>8/17/2005</t>
  </si>
  <si>
    <t>ECF Energy Management Policy</t>
  </si>
  <si>
    <t>Whiteshell</t>
  </si>
  <si>
    <t>Central Coast</t>
  </si>
  <si>
    <t>Hagensborg</t>
  </si>
  <si>
    <t>Annapolis Valley Regional School Board</t>
  </si>
  <si>
    <t>NS</t>
  </si>
  <si>
    <t>1/14/2009</t>
  </si>
  <si>
    <t>AP 201.5 Vehicle Idling Policy</t>
  </si>
  <si>
    <t>Kelowna</t>
  </si>
  <si>
    <t>Chignecto-Central Regional School Board</t>
  </si>
  <si>
    <t>OS-T-02 Vehicle Idling</t>
  </si>
  <si>
    <t>Halifax Regional School Board</t>
  </si>
  <si>
    <t>10/23/2013</t>
  </si>
  <si>
    <t>F.004 Solid Waste Management</t>
  </si>
  <si>
    <t>South Shore Regional School Board</t>
  </si>
  <si>
    <t>8/29/2012</t>
  </si>
  <si>
    <t>Governance Policy 380 Vehicle Idling</t>
  </si>
  <si>
    <t>Coast Mountains</t>
  </si>
  <si>
    <t>Terrace</t>
  </si>
  <si>
    <t>Governance Policy 440 Waste Management</t>
  </si>
  <si>
    <t>Strait Regional School Board</t>
  </si>
  <si>
    <t>3/7/2007</t>
  </si>
  <si>
    <t>IX-D-5 Vehicle Idling</t>
  </si>
  <si>
    <t>Courtenay</t>
  </si>
  <si>
    <t>Englsih</t>
  </si>
  <si>
    <t>12/1/1999</t>
  </si>
  <si>
    <t>VIII-A-3 Waste Management</t>
  </si>
  <si>
    <t>Tri-County Regional School Board</t>
  </si>
  <si>
    <t>4/5/2011</t>
  </si>
  <si>
    <t>512 Solid Waste Management</t>
  </si>
  <si>
    <t>Conseil scolaire francophone</t>
  </si>
  <si>
    <t>4/1/1996</t>
  </si>
  <si>
    <t>523 Energy Conservation</t>
  </si>
  <si>
    <t>11/24/1998</t>
  </si>
  <si>
    <t>525 Environmental Regulations</t>
  </si>
  <si>
    <t>10/4/2011</t>
  </si>
  <si>
    <t>532 Vehicle Idling</t>
  </si>
  <si>
    <t>Duncan</t>
  </si>
  <si>
    <t>Commission scolaire de francophone</t>
  </si>
  <si>
    <t>NT</t>
  </si>
  <si>
    <t>4/10/2002</t>
  </si>
  <si>
    <t>Policy: A-100-6: Préservation de l'environnement (Environmental preservation)</t>
  </si>
  <si>
    <t>Yellowknife Catholic Schools</t>
  </si>
  <si>
    <t>1/2012</t>
  </si>
  <si>
    <t>AP 203 Green District</t>
  </si>
  <si>
    <t>Yellowknife Education District</t>
  </si>
  <si>
    <t>Public
Montessori</t>
  </si>
  <si>
    <t>12/2007</t>
  </si>
  <si>
    <t>Algoma District School Board</t>
  </si>
  <si>
    <t>ON</t>
  </si>
  <si>
    <t>4/20/2010</t>
  </si>
  <si>
    <t>Keeping Buildings Clean and the Environment Green</t>
  </si>
  <si>
    <t>Fort Nelson</t>
  </si>
  <si>
    <t>Green Schools</t>
  </si>
  <si>
    <t>Algonquin and Lakeshore Catholic District School Board</t>
  </si>
  <si>
    <t>Hope</t>
  </si>
  <si>
    <t>6/15/2010</t>
  </si>
  <si>
    <t>A-2010-06-2 Environmental Sustainability Through Stewardship</t>
  </si>
  <si>
    <t>1/27/2009</t>
  </si>
  <si>
    <t>A-2009-01-1 Commercially Bottled Water</t>
  </si>
  <si>
    <t>Ashcroft</t>
  </si>
  <si>
    <t>Avon Maitland District School Board</t>
  </si>
  <si>
    <t>3/2013</t>
  </si>
  <si>
    <t>Curriculum + Outreach + Governance + Operations</t>
  </si>
  <si>
    <t>AP 216 Environmental Education and Management</t>
  </si>
  <si>
    <t>Bloorview School Authority</t>
  </si>
  <si>
    <t>9/14/2010</t>
  </si>
  <si>
    <t>Victoria</t>
  </si>
  <si>
    <t>MS Word</t>
  </si>
  <si>
    <t>CE.001 Environmental Education</t>
  </si>
  <si>
    <t>Bluewater District School Board</t>
  </si>
  <si>
    <t>11/21/2000</t>
  </si>
  <si>
    <t>BP 2105-D Environmental Sustainability</t>
  </si>
  <si>
    <t>Salt Spring Island</t>
  </si>
  <si>
    <t>17/06/2003</t>
  </si>
  <si>
    <t>BP 3801-D Pesticides, Including Insecticides and Herbicides</t>
  </si>
  <si>
    <t>Haida Gwaii</t>
  </si>
  <si>
    <t>Queen Charlotte City</t>
  </si>
  <si>
    <t>Brant-Haldimand-Norfolk Catholic District School Board</t>
  </si>
  <si>
    <t>500.02 Environmental Education and Practices</t>
  </si>
  <si>
    <t>Bruce-Grey Catholic District School Board</t>
  </si>
  <si>
    <t>4/26/2011</t>
  </si>
  <si>
    <t>Kamloops</t>
  </si>
  <si>
    <t>AP 6-5 Environmental Stewardship</t>
  </si>
  <si>
    <t>4/22/2008</t>
  </si>
  <si>
    <t>AP 5-17 Procedures for Safe Disposal of Hazardous Waste</t>
  </si>
  <si>
    <t>Catholic District School Board of Eastern Ontario</t>
  </si>
  <si>
    <t>9/21/2010</t>
  </si>
  <si>
    <t>B12 Environmental Education</t>
  </si>
  <si>
    <t>Kootenay Lake</t>
  </si>
  <si>
    <t>Nelson</t>
  </si>
  <si>
    <t>Conseil des écoles catholiques du Centre-Est</t>
  </si>
  <si>
    <t>2008</t>
  </si>
  <si>
    <t>Plan Stratégique de développement durable du CECCE 
(Strategic Plan for Sustainable Development)</t>
  </si>
  <si>
    <t>Kootenay-Columbia</t>
  </si>
  <si>
    <t>Trail</t>
  </si>
  <si>
    <t>Conseil des écoles publiques de l'Est de l'Ontario</t>
  </si>
  <si>
    <t>10/11/2011</t>
  </si>
  <si>
    <t>Curriculum, Governance</t>
  </si>
  <si>
    <t>Policy ADE05: Éducation Environnementale (Environmental Education)</t>
  </si>
  <si>
    <t>ADE05: http://www.cepeo.on.ca/uploads/documents/politiques/ADE05_EducationEnvironnementale.pdf</t>
  </si>
  <si>
    <t>1/18/2010</t>
  </si>
  <si>
    <t>Le Programme Éco-Responsable (Eco-Responsibility Program)</t>
  </si>
  <si>
    <t xml:space="preserve">Éco-Responsable: http://www.eco-responsable.cepeo.on.ca/nos-actions
</t>
  </si>
  <si>
    <t>Conseil scolaire catholique Providence</t>
  </si>
  <si>
    <t>4/6/2010</t>
  </si>
  <si>
    <t>Policy P-7.050: Éducation Environnementale (Environmental Education)</t>
  </si>
  <si>
    <t>Maple Ridge</t>
  </si>
  <si>
    <t>Conseil scolaire de district catholique Centre-sud</t>
  </si>
  <si>
    <t>9/9/1998</t>
  </si>
  <si>
    <t>Curriculum + Operations + Governance</t>
  </si>
  <si>
    <t>Policy Manual Website</t>
  </si>
  <si>
    <t>Policy ADM.20.1: Environnement (Environment)</t>
  </si>
  <si>
    <t>Conseil scolaire de district catholique de l'Est Ontarien</t>
  </si>
  <si>
    <t>1/31/2012</t>
  </si>
  <si>
    <t>Policy 328: Éducation environnementale (Environmental Education)</t>
  </si>
  <si>
    <t>Public
College / Trade</t>
  </si>
  <si>
    <t>Conseil scolaire de district catholique des Aurores Boréales</t>
  </si>
  <si>
    <t>3/30/2010</t>
  </si>
  <si>
    <t>Policy B-022-P: Éducation Environnementale (Environmental Education)</t>
  </si>
  <si>
    <t>Conseil scolaire de district catholique des Grandes Rivières</t>
  </si>
  <si>
    <t>11/23/2010</t>
  </si>
  <si>
    <t>Nanaimo</t>
  </si>
  <si>
    <t>Policy 8101: Éducation Environnementale (Environmental Eduation)</t>
  </si>
  <si>
    <t>Conseil scolaire de district catholique du Nouvel-Ontario</t>
  </si>
  <si>
    <t>10/23/2010</t>
  </si>
  <si>
    <t>Policy GOU 27.0: Éducation Environnementale (Environmental Education)</t>
  </si>
  <si>
    <t>Conseil scolaire de district catholique Franco-Nord</t>
  </si>
  <si>
    <t>Vanderhoof</t>
  </si>
  <si>
    <t>Public
Choice</t>
  </si>
  <si>
    <t>Policy Maunal</t>
  </si>
  <si>
    <t>Policy G-04: Éducation Environnementale (Environmental Education)</t>
  </si>
  <si>
    <t>Conseil scolaire Viamonde</t>
  </si>
  <si>
    <t>5/26/2010</t>
  </si>
  <si>
    <t>Website
Policy Manual PDF</t>
  </si>
  <si>
    <t>Policy 3.06: Éducation Environnementale (Environmental Education)</t>
  </si>
  <si>
    <t>Policy: http://csviamonde.ca/Membres-du-Conseil/Politiques-et-directives-administratives/Politique%20et%20directives%20administratives/3_06_Education_environnementale_politique.pdf
Website: http://csviamonde.ca/nosecoles/Education-environnementale/Pages/default.aspx</t>
  </si>
  <si>
    <t>District School Board of Niagara</t>
  </si>
  <si>
    <t>4/1/2009</t>
  </si>
  <si>
    <t>A-18 Environmental Sustainability</t>
  </si>
  <si>
    <t>Merritt</t>
  </si>
  <si>
    <t>5/1/2011</t>
  </si>
  <si>
    <t>D-10 Outdoor/Environmental Education</t>
  </si>
  <si>
    <t>District School Board Ontario North East</t>
  </si>
  <si>
    <t>3/9/2010</t>
  </si>
  <si>
    <t>1.2.27 - Environmental Education Policy</t>
  </si>
  <si>
    <t>Nisga'a</t>
  </si>
  <si>
    <t>New Aiyansh</t>
  </si>
  <si>
    <t>Dufferin-Peel Catholic District School Board</t>
  </si>
  <si>
    <t>11/22/2011</t>
  </si>
  <si>
    <t>21.00 Environmental Policy</t>
  </si>
  <si>
    <t>3/23/1993</t>
  </si>
  <si>
    <t>Salmon Arm</t>
  </si>
  <si>
    <t>4.06 Environmental</t>
  </si>
  <si>
    <t>Durham Catholic District School Board</t>
  </si>
  <si>
    <t>4/26/2010</t>
  </si>
  <si>
    <t>PO433 Environmental Education</t>
  </si>
  <si>
    <t>Durham District School Board</t>
  </si>
  <si>
    <t>Outdoor Education</t>
  </si>
  <si>
    <t>Curriculum, Operations</t>
  </si>
  <si>
    <t>Grand Erie District School Board</t>
  </si>
  <si>
    <t>11/22/2010</t>
  </si>
  <si>
    <t>Governance + Curriculum</t>
  </si>
  <si>
    <t>Okanagan Similkameen</t>
  </si>
  <si>
    <t>Oliver</t>
  </si>
  <si>
    <t>SO18 Environmental Education and Stewardship</t>
  </si>
  <si>
    <t>2/25/2013</t>
  </si>
  <si>
    <t>FT10 Green School Construction and Renovation</t>
  </si>
  <si>
    <t>Penticton</t>
  </si>
  <si>
    <t>Greater Essex County District School Board</t>
  </si>
  <si>
    <t>1/18/2011</t>
  </si>
  <si>
    <t>P-PL-06 Environmental Stewardship</t>
  </si>
  <si>
    <t>6/2/2010</t>
  </si>
  <si>
    <t>Curriculum, Outreach, Governance</t>
  </si>
  <si>
    <t>Fort St. John</t>
  </si>
  <si>
    <t>Public
Open Learning</t>
  </si>
  <si>
    <t>Dawson Creek</t>
  </si>
  <si>
    <t>Powell River</t>
  </si>
  <si>
    <t>Prince George</t>
  </si>
  <si>
    <t>Prince Rupert</t>
  </si>
  <si>
    <t>Parksville</t>
  </si>
  <si>
    <t>Revelstoke</t>
  </si>
  <si>
    <t>Invermere</t>
  </si>
  <si>
    <t>Saanichton</t>
  </si>
  <si>
    <t>Squamish</t>
  </si>
  <si>
    <t>Cranbrook</t>
  </si>
  <si>
    <t>yes</t>
  </si>
  <si>
    <t>Stikine</t>
  </si>
  <si>
    <t>Dease Lake</t>
  </si>
  <si>
    <t>Gibsons</t>
  </si>
  <si>
    <t>Public
Community</t>
  </si>
  <si>
    <t>Public
Adult Education</t>
  </si>
  <si>
    <t>PR-AP-13 Environmental Education and Stewardship</t>
  </si>
  <si>
    <t>Port Hardy</t>
  </si>
  <si>
    <t>Vancouver Island West</t>
  </si>
  <si>
    <t>Gold River</t>
  </si>
  <si>
    <t>Halton Catholic District School Board</t>
  </si>
  <si>
    <t>5/4/2010</t>
  </si>
  <si>
    <t>V-15 Environmental Stewardship</t>
  </si>
  <si>
    <t>Halton District School Board</t>
  </si>
  <si>
    <t>9/1/2011</t>
  </si>
  <si>
    <t>Environmental Sustainability and Stewardship</t>
  </si>
  <si>
    <t>5/1/2013</t>
  </si>
  <si>
    <t>School Ground Greening</t>
  </si>
  <si>
    <t>West Vancouver</t>
  </si>
  <si>
    <t>Hamilton-Wentworth Catholic District School Board</t>
  </si>
  <si>
    <t>3/4/2003</t>
  </si>
  <si>
    <t>Operations, Curriculum</t>
  </si>
  <si>
    <t>B.M.05 Environmental Policy</t>
  </si>
  <si>
    <t>Hamilton-Wentworth District School Board</t>
  </si>
  <si>
    <t>12/2011</t>
  </si>
  <si>
    <t>Neepawa</t>
  </si>
  <si>
    <t>Policy 4.1 Environment</t>
  </si>
  <si>
    <t>Hastings and Prince Edward District School Board</t>
  </si>
  <si>
    <t>5/22/2012</t>
  </si>
  <si>
    <t>Procedure 130 Environmentally Responsible Operations and Education</t>
  </si>
  <si>
    <t>Huron-Perth Catholic District School Board</t>
  </si>
  <si>
    <t>10/26/1998</t>
  </si>
  <si>
    <t>3E:15 Environmental Stewardship</t>
  </si>
  <si>
    <t>Border Land</t>
  </si>
  <si>
    <t>Huron-Superior Catholic District School Board</t>
  </si>
  <si>
    <t>Altona</t>
  </si>
  <si>
    <t>10/13/2010</t>
  </si>
  <si>
    <t>5008-Environmental Education</t>
  </si>
  <si>
    <t>Kawartha Pine Ridge District School Board</t>
  </si>
  <si>
    <t>2/20/2014</t>
  </si>
  <si>
    <t>Strategic Directions 2011-2014</t>
  </si>
  <si>
    <t>1/20/2000</t>
  </si>
  <si>
    <t>Operations, Governance</t>
  </si>
  <si>
    <t>BA-7.2 Environment and Energy</t>
  </si>
  <si>
    <t>Keewatin-Patricia District School Board</t>
  </si>
  <si>
    <t>333 - Environmental Education</t>
  </si>
  <si>
    <t>Brandon</t>
  </si>
  <si>
    <t>1/1/2011</t>
  </si>
  <si>
    <t>Energy Management Program</t>
  </si>
  <si>
    <t>Kenora Catholic District School Board</t>
  </si>
  <si>
    <t>2/1/2010</t>
  </si>
  <si>
    <t>AP 208: Environmental Education</t>
  </si>
  <si>
    <t>Division scolaire franco-manitobaine</t>
  </si>
  <si>
    <t>Lorette</t>
  </si>
  <si>
    <t>Public
French</t>
  </si>
  <si>
    <t>8/15/2011</t>
  </si>
  <si>
    <t>AP 518: Energy Management Plan</t>
  </si>
  <si>
    <t>Lakehead District School Board</t>
  </si>
  <si>
    <t>Environmental Policy 4045</t>
  </si>
  <si>
    <t>Gimli</t>
  </si>
  <si>
    <t>11/1985</t>
  </si>
  <si>
    <t>Kingfisher Outdoor Education Policy 6022</t>
  </si>
  <si>
    <t>Lambton Kent District School Board</t>
  </si>
  <si>
    <t>11/23/1999</t>
  </si>
  <si>
    <t>Curriculum, Outreach, Operations, Governance</t>
  </si>
  <si>
    <t>P-PR-206-08 Environmental Values (policy)</t>
  </si>
  <si>
    <t>Limestone District School Board</t>
  </si>
  <si>
    <t>6/2010</t>
  </si>
  <si>
    <t>AP 112 Environmental Education</t>
  </si>
  <si>
    <t>London District Catholic School Board</t>
  </si>
  <si>
    <t>10/26/2010</t>
  </si>
  <si>
    <t>A2.2 Environmental Stewardship</t>
  </si>
  <si>
    <t>Near North District School Board</t>
  </si>
  <si>
    <t>9/2006</t>
  </si>
  <si>
    <t>Fort La Bosse</t>
  </si>
  <si>
    <t>Virden</t>
  </si>
  <si>
    <t>EL-14 Ethics and Stewardship</t>
  </si>
  <si>
    <t>Community Outreach</t>
  </si>
  <si>
    <t>"Environment Committee"</t>
  </si>
  <si>
    <t>Environmental Education</t>
  </si>
  <si>
    <t>Niagara Catholic District School Board</t>
  </si>
  <si>
    <t>5/24/2011</t>
  </si>
  <si>
    <t>400.6 Environmental Stewardship Policy</t>
  </si>
  <si>
    <t>6/12/2012</t>
  </si>
  <si>
    <t>701.5 Bottled Water Policy</t>
  </si>
  <si>
    <t>Nippissing-Parry Sound Catholic District School Board</t>
  </si>
  <si>
    <t>SJSH Green Team</t>
  </si>
  <si>
    <t>Northeastern Catholic District School Board</t>
  </si>
  <si>
    <t>O'Gorman High School Goes Green and Helps Save the Environment</t>
  </si>
  <si>
    <t>Northwest Catholic District School Board</t>
  </si>
  <si>
    <t>10/2009</t>
  </si>
  <si>
    <t>D1.1 Environmental Education</t>
  </si>
  <si>
    <t>Ottawa Catholic District School Board</t>
  </si>
  <si>
    <t>4/27/2010</t>
  </si>
  <si>
    <t>B-1 Environmental Education</t>
  </si>
  <si>
    <t>1/4/2005</t>
  </si>
  <si>
    <t>E-5 Energy Management</t>
  </si>
  <si>
    <t>Ottawa-Carleton District School Board</t>
  </si>
  <si>
    <t>6/24/2010</t>
  </si>
  <si>
    <t>P.129.CUR Environmental Education</t>
  </si>
  <si>
    <t>12/1/2000</t>
  </si>
  <si>
    <t>P.097.FAC Energy Management</t>
  </si>
  <si>
    <t>Peel District School Board</t>
  </si>
  <si>
    <t>2/28/2009</t>
  </si>
  <si>
    <t>Policy 74 - Environmental Policy</t>
  </si>
  <si>
    <t>Peterborough Victoria Northumberland &amp; Clarington Catholic DSB</t>
  </si>
  <si>
    <t>816 Environmental Stewardship</t>
  </si>
  <si>
    <t>Rainbow District School Board</t>
  </si>
  <si>
    <t>17/05/2010</t>
  </si>
  <si>
    <t>OP.3.31 - Environmental Education</t>
  </si>
  <si>
    <t>9/2012</t>
  </si>
  <si>
    <t>Sustainability in Rainbow Schools</t>
  </si>
  <si>
    <t>Rainy River District School Board</t>
  </si>
  <si>
    <t>5.25 - Environmental Education</t>
  </si>
  <si>
    <t>2009</t>
  </si>
  <si>
    <t>Renfrew County Catholic District School Board</t>
  </si>
  <si>
    <t>Environmental Education and Stewardship</t>
  </si>
  <si>
    <t>Renfrew County District School Board</t>
  </si>
  <si>
    <t>2/2/2010</t>
  </si>
  <si>
    <t>AP 182 Environmental Education</t>
  </si>
  <si>
    <t>11/1/2004</t>
  </si>
  <si>
    <t>AP 542 Recycling</t>
  </si>
  <si>
    <t>Simcoe County District School Board</t>
  </si>
  <si>
    <t>4/10/1996</t>
  </si>
  <si>
    <t>Environmental Policy 2325</t>
  </si>
  <si>
    <t>Simcoe Muskoka Catholic District School Board</t>
  </si>
  <si>
    <t>11/5/2008</t>
  </si>
  <si>
    <t>LE-17 Environmental Stewardship</t>
  </si>
  <si>
    <t>1/1/2009</t>
  </si>
  <si>
    <t>Energy Conservation and Demand Management Plan</t>
  </si>
  <si>
    <t>St. Clair Catholic District School Board</t>
  </si>
  <si>
    <t>7.5 Environmental Stewardship</t>
  </si>
  <si>
    <t>Sudbury Catholic District School Board</t>
  </si>
  <si>
    <t>6/10/2008</t>
  </si>
  <si>
    <t>G130 - Environmental Policy</t>
  </si>
  <si>
    <t>Operations/Curriculum</t>
  </si>
  <si>
    <t>Sudbury Catholic Schools EcoCentre</t>
  </si>
  <si>
    <t>10/5/2010</t>
  </si>
  <si>
    <t>G135 - Environmental Education</t>
  </si>
  <si>
    <t>Superior North Catholic District School Board</t>
  </si>
  <si>
    <t>AR 146 Environmental Education</t>
  </si>
  <si>
    <t>Superior-Greenstone District School Board</t>
  </si>
  <si>
    <t>11/10/2011</t>
  </si>
  <si>
    <t>Energy Conservation Plan</t>
  </si>
  <si>
    <t>11/6/2012</t>
  </si>
  <si>
    <t>414 - Energy and Resource Conservation</t>
  </si>
  <si>
    <t>Thames Valley District School Board</t>
  </si>
  <si>
    <t>6/27/2000</t>
  </si>
  <si>
    <t>5002-Environmental Education and Management Program</t>
  </si>
  <si>
    <t>1/28/2003</t>
  </si>
  <si>
    <t>9043 - Pesticide/Herbicide Use</t>
  </si>
  <si>
    <t>Thunder Bay Catholic District School Board</t>
  </si>
  <si>
    <t>11/15/2010</t>
  </si>
  <si>
    <t>908-Environmental Stewardship</t>
  </si>
  <si>
    <t>Toronto Catholic District School Board</t>
  </si>
  <si>
    <t>2/12/1996</t>
  </si>
  <si>
    <t>B.M.06.Environmental Practice - Waste Management and Purchasing</t>
  </si>
  <si>
    <t>Winkler</t>
  </si>
  <si>
    <t>Energy Conservation Guidelines</t>
  </si>
  <si>
    <t>2010</t>
  </si>
  <si>
    <t>Waste Minimization Guidelines</t>
  </si>
  <si>
    <t>3/2009</t>
  </si>
  <si>
    <t>Hanover</t>
  </si>
  <si>
    <t>Planning and Designing Green School Grounds</t>
  </si>
  <si>
    <t>Steinbach</t>
  </si>
  <si>
    <t>5/1981</t>
  </si>
  <si>
    <t>B.G.03 Weed Control</t>
  </si>
  <si>
    <t>Toronto District School Board</t>
  </si>
  <si>
    <t>6/28/2000</t>
  </si>
  <si>
    <t>Operations/Curriculum + Governance</t>
  </si>
  <si>
    <t>P028 - The Environment</t>
  </si>
  <si>
    <t>Interlake</t>
  </si>
  <si>
    <t>Stonewall</t>
  </si>
  <si>
    <t>2/3/2010</t>
  </si>
  <si>
    <t>Governance/Operations</t>
  </si>
  <si>
    <t>Operational Procedure PR603 "Go Green Climate Change Action Plan"</t>
  </si>
  <si>
    <t>1/21/2013</t>
  </si>
  <si>
    <t>Operational Procedure PR701 "Green Cleaning"</t>
  </si>
  <si>
    <t>The Pas</t>
  </si>
  <si>
    <t>Trillium Lakelands District School Board</t>
  </si>
  <si>
    <t>2013</t>
  </si>
  <si>
    <t>BD-2400 Environmental Impact</t>
  </si>
  <si>
    <t>Upper Canada District School Board</t>
  </si>
  <si>
    <t>7/8/1998</t>
  </si>
  <si>
    <t>415 Environment</t>
  </si>
  <si>
    <t>Lakeshore</t>
  </si>
  <si>
    <t>Eriksdale</t>
  </si>
  <si>
    <t>6/13/2000</t>
  </si>
  <si>
    <t>106 Outdoor Education</t>
  </si>
  <si>
    <t>Upper Grand District School Board</t>
  </si>
  <si>
    <t>5/2012</t>
  </si>
  <si>
    <t>BP 210 Environmental Education and Management</t>
  </si>
  <si>
    <t>Lord Selkirk</t>
  </si>
  <si>
    <t>Selkirk</t>
  </si>
  <si>
    <t>Waterloo Catholic District School Board</t>
  </si>
  <si>
    <t>Energy Management and Environmental Plan</t>
  </si>
  <si>
    <t>Waterloo Region District School Board</t>
  </si>
  <si>
    <t>2/23/1998</t>
  </si>
  <si>
    <t>BP 2000 - Environmental Values</t>
  </si>
  <si>
    <t>Wellington Catholic District School Board</t>
  </si>
  <si>
    <t>10/4/2010</t>
  </si>
  <si>
    <t>P.SCR.C.2 Environmental Responsibility</t>
  </si>
  <si>
    <t>Windsor-Essex Catholic District School Board</t>
  </si>
  <si>
    <t>7/27/2010</t>
  </si>
  <si>
    <t>English
French</t>
  </si>
  <si>
    <t>Public
French Immersion</t>
  </si>
  <si>
    <t>SC19: Environmental Education</t>
  </si>
  <si>
    <t>York Catholic District School Board</t>
  </si>
  <si>
    <t>9/27/1994</t>
  </si>
  <si>
    <t>710 Environmental Education: Our Sacred Earth</t>
  </si>
  <si>
    <t>York Region District School Board</t>
  </si>
  <si>
    <t>1997</t>
  </si>
  <si>
    <t>235.0 Environmental Policy</t>
  </si>
  <si>
    <t>Mountain View</t>
  </si>
  <si>
    <t>Dauphin</t>
  </si>
  <si>
    <t>2/1993</t>
  </si>
  <si>
    <t>350.0 Outdoor Education</t>
  </si>
  <si>
    <t>PEI English Language School Board Stratford Office</t>
  </si>
  <si>
    <t>PE</t>
  </si>
  <si>
    <t>5/12/2004</t>
  </si>
  <si>
    <t>EBBA Healthy Environment</t>
  </si>
  <si>
    <t>Commission scolaire de la Region-de Sherbrooke</t>
  </si>
  <si>
    <t>QC</t>
  </si>
  <si>
    <t>2/21/2006</t>
  </si>
  <si>
    <t>Thompson</t>
  </si>
  <si>
    <t>CSRS-POL-2006-01: Politique de Développement Durable (Sustainable Development Policy)</t>
  </si>
  <si>
    <t>Commission scolaire de la Riveraine</t>
  </si>
  <si>
    <t>6/28/2011</t>
  </si>
  <si>
    <t>CC 1106-2076: Politique de Développement Durable (Sustainable Development Policy)</t>
  </si>
  <si>
    <t>Commission scolaire de la Seigneurie-des-Mille-Iles</t>
  </si>
  <si>
    <t>7/1/2010</t>
  </si>
  <si>
    <t>ACC-20: Politique Environnementale (Environmental Policy)</t>
  </si>
  <si>
    <t>Park West</t>
  </si>
  <si>
    <t>Birtle</t>
  </si>
  <si>
    <t>Commission scolaire de Montreal</t>
  </si>
  <si>
    <t>12/6/2000</t>
  </si>
  <si>
    <t>P2000-2: Politique Environnementale (Environmental Policy)</t>
  </si>
  <si>
    <t>Commission scolaire de Portneuf</t>
  </si>
  <si>
    <t>3/28/2014</t>
  </si>
  <si>
    <t>Pembina Trails</t>
  </si>
  <si>
    <t>237: Politique sur le développement durable
(Sustainable Development Policy)</t>
  </si>
  <si>
    <t>Commission scolaire des Hauts-Bois-de-l'Outaouais</t>
  </si>
  <si>
    <t>2/25/2009</t>
  </si>
  <si>
    <t>2009-CC-016: Politique environnementale (Environmental Policy)</t>
  </si>
  <si>
    <t>Commission scolaire des Navigateurs</t>
  </si>
  <si>
    <t>6/26/2012</t>
  </si>
  <si>
    <t>3.14: Politique Environnementale
(Environmental Policy)</t>
  </si>
  <si>
    <t>Gladstone</t>
  </si>
  <si>
    <t>Commission scolaire des Portages-de-l'Outaouais</t>
  </si>
  <si>
    <t>6/13/2012</t>
  </si>
  <si>
    <t>02-08-20: Politique en matière de développement durable
(Policy of Sustainable Development Matters)</t>
  </si>
  <si>
    <t>Commission scolaire des Rives-du-Saguenay</t>
  </si>
  <si>
    <t>Politique Relative au Développement Durable
(Policy relating to Sustainable Development)</t>
  </si>
  <si>
    <t>Commission scolaire du Fer</t>
  </si>
  <si>
    <t>7/1/2002</t>
  </si>
  <si>
    <t>CC 2001-2002/196: Protection de l'environnement (Environmental Protection)</t>
  </si>
  <si>
    <t>Commission scolaire du Val-des-Cerfs</t>
  </si>
  <si>
    <t>PO-32: Politique de Développement Durable (Sustainable Development Policy)</t>
  </si>
  <si>
    <t>Commission scolaire Marguerite-Bourgeoys</t>
  </si>
  <si>
    <t>Carman</t>
  </si>
  <si>
    <t>Governance + Curriculum + Operations</t>
  </si>
  <si>
    <t>Politique de développement durable</t>
  </si>
  <si>
    <t>Swan Lake</t>
  </si>
  <si>
    <t>Commission scolaire Rene-Levesque</t>
  </si>
  <si>
    <t>10/16/2012</t>
  </si>
  <si>
    <t>CC-12-1098: Politique de Développement Durable (Sustainable Development Policy)</t>
  </si>
  <si>
    <t>Eastern Shores School Board</t>
  </si>
  <si>
    <t>6/19/2013</t>
  </si>
  <si>
    <t>ES-243 Policy on the purchase of goods and services</t>
  </si>
  <si>
    <t>Eastern Townships School Board</t>
  </si>
  <si>
    <t>Red River Valley</t>
  </si>
  <si>
    <t>Etablissement vert Brundtland / Brundtland Green Establishment</t>
  </si>
  <si>
    <t>Morris</t>
  </si>
  <si>
    <t>English Montreal School Board</t>
  </si>
  <si>
    <t>6/16/2010</t>
  </si>
  <si>
    <t>DG-24 Green Policy</t>
  </si>
  <si>
    <t>Lester B. Pearson School Board</t>
  </si>
  <si>
    <t>7.2 Green Policy</t>
  </si>
  <si>
    <t>Riverside School Board</t>
  </si>
  <si>
    <t>River East Transcona</t>
  </si>
  <si>
    <t>Material Resources Mandate</t>
  </si>
  <si>
    <t>2/21/2012</t>
  </si>
  <si>
    <t>2012</t>
  </si>
  <si>
    <t>B410-20120221 Purchasing Policy</t>
  </si>
  <si>
    <t>Rolling River</t>
  </si>
  <si>
    <t>Minnedosa</t>
  </si>
  <si>
    <t>Sir Wilfrid Laurier School Board</t>
  </si>
  <si>
    <t>Energy Efficiency at the Sir Wilfrid Laurier School Board</t>
  </si>
  <si>
    <t>Western Quebec School Board</t>
  </si>
  <si>
    <t>Environmental Awareness and Outdoor Skills Program</t>
  </si>
  <si>
    <t>Chinook School Division No. 211</t>
  </si>
  <si>
    <t>SK</t>
  </si>
  <si>
    <t>9/7/2012</t>
  </si>
  <si>
    <t>CAMPS School Goes Green</t>
  </si>
  <si>
    <t>Christ the Teacher R.C.S.S.D. No. 212</t>
  </si>
  <si>
    <t>11/21/2007</t>
  </si>
  <si>
    <t>AP - 545 Environmental Stewardship</t>
  </si>
  <si>
    <t>Englefeld Protestant Separate S.D. No. 132</t>
  </si>
  <si>
    <t>4/15/2008</t>
  </si>
  <si>
    <t>3110.4 Driving to school</t>
  </si>
  <si>
    <t>Good Spirit School Division No. 204</t>
  </si>
  <si>
    <t>AP 546 - Environmental Considerations</t>
  </si>
  <si>
    <t>Seven Oaks</t>
  </si>
  <si>
    <t>Lloydminster Roman Catholic Separate School Division</t>
  </si>
  <si>
    <t>5/2008</t>
  </si>
  <si>
    <t>AP 545 - Environmental Stewardship</t>
  </si>
  <si>
    <t>North East School Division No. 200</t>
  </si>
  <si>
    <t>AP 418 - Learning Activities outside the school</t>
  </si>
  <si>
    <t>Northern Lights School Division No. 113</t>
  </si>
  <si>
    <t>MS Word .doc</t>
  </si>
  <si>
    <t>AP 547 - Environmental Stewardship</t>
  </si>
  <si>
    <t>Northwest School Division No. 203</t>
  </si>
  <si>
    <t>AP 544 - Environmental Stewardship</t>
  </si>
  <si>
    <t>Prairie South School Division No. 210</t>
  </si>
  <si>
    <t>Melita</t>
  </si>
  <si>
    <t>10/31/2008</t>
  </si>
  <si>
    <t>One Million Acts of Green</t>
  </si>
  <si>
    <t>Peacock's Learning Garden</t>
  </si>
  <si>
    <t>Prairie Valley School Division No. 208</t>
  </si>
  <si>
    <t>AP-9020 Environmental Considerations</t>
  </si>
  <si>
    <t>6/1/2013</t>
  </si>
  <si>
    <t>APM-2130.1 Outdoor Education Manual</t>
  </si>
  <si>
    <t>Prince Albert RCSSD No. 6</t>
  </si>
  <si>
    <t>6/12/2013</t>
  </si>
  <si>
    <t>Ecole St. Anne receives LEEDS Certification</t>
  </si>
  <si>
    <t>Regina R.C.S.S.D. No. 81</t>
  </si>
  <si>
    <t>9/26/2012</t>
  </si>
  <si>
    <t>Sunrise</t>
  </si>
  <si>
    <t>Beausejour</t>
  </si>
  <si>
    <t>Students caring for environment by recycling used oil</t>
  </si>
  <si>
    <t>Regina School Division No. 4</t>
  </si>
  <si>
    <t>AP 640 Energy Conservation</t>
  </si>
  <si>
    <t>Saskatchewan Rivers School Division No.119</t>
  </si>
  <si>
    <t>Swan River</t>
  </si>
  <si>
    <t>Saskatchewan Rivers School DIvision No. 119 Board Three Year Plan Update</t>
  </si>
  <si>
    <t>http://www.srsd119.ca/boardofeducationfiles/BOARDTHREEYEARPLANREVIEW2010.pdf</t>
  </si>
  <si>
    <t>Saskatoon School Division No. 13</t>
  </si>
  <si>
    <t>5/2005</t>
  </si>
  <si>
    <t>AP 536 - Sustainability &amp; Preservation of the Environment</t>
  </si>
  <si>
    <t>3/2010</t>
  </si>
  <si>
    <t>AP 200 - Student Goals and Values</t>
  </si>
  <si>
    <t>Killarney</t>
  </si>
  <si>
    <t>AP 531 - Tangible Capital Assets</t>
  </si>
  <si>
    <t>South East Cornerstone School Division No. 209</t>
  </si>
  <si>
    <t>St Paul's R.C.S.S.D. No 20</t>
  </si>
  <si>
    <t>The Mikki Jacobson Viriditas Project</t>
  </si>
  <si>
    <t>Turtle River</t>
  </si>
  <si>
    <t>McCreary</t>
  </si>
  <si>
    <t>2011</t>
  </si>
  <si>
    <t>Morden</t>
  </si>
  <si>
    <t>EcoJustice</t>
  </si>
  <si>
    <t>Sun West School Division No. 207</t>
  </si>
  <si>
    <t>Cree School Board</t>
  </si>
  <si>
    <t>Pinawa</t>
  </si>
  <si>
    <t>Policy regarding the award of supply, services and construction contracts</t>
  </si>
  <si>
    <t>Kativik School Board</t>
  </si>
  <si>
    <t>Access 2016-04-17</t>
  </si>
  <si>
    <t>Kangiqsujuaq - Arsaniq School</t>
  </si>
  <si>
    <t>Anglophone East School District Office</t>
  </si>
  <si>
    <t>Moncton</t>
  </si>
  <si>
    <t>Anglophone North School District Office</t>
  </si>
  <si>
    <t>Miramichi</t>
  </si>
  <si>
    <t>Anglophone South School District Office</t>
  </si>
  <si>
    <t>Saint John</t>
  </si>
  <si>
    <t>Fredericton</t>
  </si>
  <si>
    <t>Bureau du District scolaire francophone Sud</t>
  </si>
  <si>
    <t>Dieppe</t>
  </si>
  <si>
    <t>3</t>
  </si>
  <si>
    <t>2004</t>
  </si>
  <si>
    <t>District scolaire francophone Nord-Est Office</t>
  </si>
  <si>
    <t>Tracadie-Sheila</t>
  </si>
  <si>
    <t>District scolaire francophone Nord-Ouest Office</t>
  </si>
  <si>
    <t>Edmundston</t>
  </si>
  <si>
    <t>Conseil scolaire francophone provincial de Terre-Neuve-et-Labrador</t>
  </si>
  <si>
    <t>Saint-Jean</t>
  </si>
  <si>
    <t>St. John's</t>
  </si>
  <si>
    <t>Berwick</t>
  </si>
  <si>
    <t>Cape Breton-Victoria Regional School Board</t>
  </si>
  <si>
    <t>Prime Brook</t>
  </si>
  <si>
    <t>Truro</t>
  </si>
  <si>
    <t>Conseil scolaire acadien provincial</t>
  </si>
  <si>
    <t>Saulnierville</t>
  </si>
  <si>
    <t>First Nation School Board</t>
  </si>
  <si>
    <t>Dartmouth</t>
  </si>
  <si>
    <t>Bridgewater</t>
  </si>
  <si>
    <t>Port Hastings</t>
  </si>
  <si>
    <t>Yarmouth</t>
  </si>
  <si>
    <t>Beaufort Delta Divisional Education Council</t>
  </si>
  <si>
    <t>Inuvik</t>
  </si>
  <si>
    <t>Yellowknife</t>
  </si>
  <si>
    <t>Dehcho Divisional Education Council</t>
  </si>
  <si>
    <t>Fort Simpson</t>
  </si>
  <si>
    <t>Sahtu Divisional Education Council</t>
  </si>
  <si>
    <t>Norman Wells</t>
  </si>
  <si>
    <t>South Slave Divisional Education Council</t>
  </si>
  <si>
    <t>Fort Smith</t>
  </si>
  <si>
    <t>Tlicho Community Services Agency</t>
  </si>
  <si>
    <t>Behchoko</t>
  </si>
  <si>
    <t>Commission scolaire francophone du Nunavut</t>
  </si>
  <si>
    <t>NU</t>
  </si>
  <si>
    <t>Iqaluit</t>
  </si>
  <si>
    <t>Kitikmeot School Operations</t>
  </si>
  <si>
    <t>Kugluktuk</t>
  </si>
  <si>
    <t>Kivalliq School Operations</t>
  </si>
  <si>
    <t>Baker Lake</t>
  </si>
  <si>
    <t>Qikiqtani School Operations</t>
  </si>
  <si>
    <t>Pond Inlet</t>
  </si>
  <si>
    <t>Sault Ste. Marie</t>
  </si>
  <si>
    <t>Napanee</t>
  </si>
  <si>
    <t>Seaforth</t>
  </si>
  <si>
    <t>Toronto</t>
  </si>
  <si>
    <t>Hospital-based school</t>
  </si>
  <si>
    <t>varies</t>
  </si>
  <si>
    <t>http://www.bloorviewschool.ca/Home</t>
  </si>
  <si>
    <t>Chesley</t>
  </si>
  <si>
    <t>Brantford</t>
  </si>
  <si>
    <t>Kemptville</t>
  </si>
  <si>
    <t>Ottawa</t>
  </si>
  <si>
    <t>Windsor</t>
  </si>
  <si>
    <t>http://www.csdccs.edu.on.ca/</t>
  </si>
  <si>
    <t>L'Orignal</t>
  </si>
  <si>
    <t>Thunder Bay</t>
  </si>
  <si>
    <t>Timmins</t>
  </si>
  <si>
    <t>Sudbury</t>
  </si>
  <si>
    <t>North Bay</t>
  </si>
  <si>
    <t>Conseil scolaire de district du Grand Nord de L'Ontario</t>
  </si>
  <si>
    <t>Conseil scolaire de district du Nord-Est de l'Ontario</t>
  </si>
  <si>
    <t>Public
Catholic</t>
  </si>
  <si>
    <t>North York</t>
  </si>
  <si>
    <t>http://csviamonde.ca/Pages/default.aspx</t>
  </si>
  <si>
    <t>St. Catharines</t>
  </si>
  <si>
    <t>Mississauga</t>
  </si>
  <si>
    <t>Oshawa</t>
  </si>
  <si>
    <t>Whitby</t>
  </si>
  <si>
    <t>Burlington</t>
  </si>
  <si>
    <t>Hamilton</t>
  </si>
  <si>
    <t>Belleville</t>
  </si>
  <si>
    <t>Dublin</t>
  </si>
  <si>
    <t>James Bay Lowlands Secondary School Board</t>
  </si>
  <si>
    <t>Moosonee</t>
  </si>
  <si>
    <t>Peterborough</t>
  </si>
  <si>
    <t>Kenora</t>
  </si>
  <si>
    <t>Sarnia</t>
  </si>
  <si>
    <t>Kingston</t>
  </si>
  <si>
    <t>London</t>
  </si>
  <si>
    <t>Moose Factory Island District School Area Board</t>
  </si>
  <si>
    <t>Moose Factory</t>
  </si>
  <si>
    <t>Public/Separate</t>
  </si>
  <si>
    <t>Moosonee District School Area Board</t>
  </si>
  <si>
    <t>Welland</t>
  </si>
  <si>
    <t>Fort Frances</t>
  </si>
  <si>
    <t>Nepean</t>
  </si>
  <si>
    <t>Penetanguishene Protestant Separate School Board</t>
  </si>
  <si>
    <t>Pentanguishene</t>
  </si>
  <si>
    <t>Provincial Schools – Ministry of Education</t>
  </si>
  <si>
    <t>Milton</t>
  </si>
  <si>
    <t>Pembroke</t>
  </si>
  <si>
    <t>Midhurst</t>
  </si>
  <si>
    <t>Barrie</t>
  </si>
  <si>
    <t>Wallaceburg</t>
  </si>
  <si>
    <t>Terrace Bay</t>
  </si>
  <si>
    <t>Marathon</t>
  </si>
  <si>
    <t>Lindsay</t>
  </si>
  <si>
    <t>Brockville</t>
  </si>
  <si>
    <t>Guelph</t>
  </si>
  <si>
    <t>Kitchener</t>
  </si>
  <si>
    <t>Aurora</t>
  </si>
  <si>
    <t>La Commission scolaire de langue francaise</t>
  </si>
  <si>
    <t>Abram-Village</t>
  </si>
  <si>
    <t>Stratford</t>
  </si>
  <si>
    <t>Central Quebec School Board</t>
  </si>
  <si>
    <t>Quebec</t>
  </si>
  <si>
    <t>Commission scolaire au Coeur-des-Vallees</t>
  </si>
  <si>
    <t>Gatineau</t>
  </si>
  <si>
    <t>Multicultural Education</t>
  </si>
  <si>
    <t>9</t>
  </si>
  <si>
    <t>2000</t>
  </si>
  <si>
    <t>Commission scolaire de Charlevoix</t>
  </si>
  <si>
    <t>La Malbaie</t>
  </si>
  <si>
    <t>14</t>
  </si>
  <si>
    <t>2006</t>
  </si>
  <si>
    <t>Riviere-du-Loup</t>
  </si>
  <si>
    <t>33</t>
  </si>
  <si>
    <t>http://web.cskamloup.qc.ca/dossier/spip.php?article168</t>
  </si>
  <si>
    <t>Commission scolaire de la Baie-James</t>
  </si>
  <si>
    <t>Chibougamau</t>
  </si>
  <si>
    <t>Commission scolaire de la Beauce – Etchemin</t>
  </si>
  <si>
    <t>Saint-Georges</t>
  </si>
  <si>
    <t>48</t>
  </si>
  <si>
    <t>2002</t>
  </si>
  <si>
    <t>Commission scolaire de la Capitale</t>
  </si>
  <si>
    <t>44</t>
  </si>
  <si>
    <t>1995</t>
  </si>
  <si>
    <t>Commission scolaire de la Cote-du-Sud</t>
  </si>
  <si>
    <t>Montmagny</t>
  </si>
  <si>
    <t>22</t>
  </si>
  <si>
    <t>2003</t>
  </si>
  <si>
    <t>Commission scolaire De La Jonquiere</t>
  </si>
  <si>
    <t>Jonquiere</t>
  </si>
  <si>
    <t>Commission scolaire de la Moyenne-Cote-Nord</t>
  </si>
  <si>
    <t>Havre-Saint-Pierre</t>
  </si>
  <si>
    <t>Commission scolaire de la Pointe-de-l'Ile</t>
  </si>
  <si>
    <t>Montreal</t>
  </si>
  <si>
    <t>21</t>
  </si>
  <si>
    <t>Sherbrooke</t>
  </si>
  <si>
    <t>Nicolet</t>
  </si>
  <si>
    <t>28</t>
  </si>
  <si>
    <t>2030</t>
  </si>
  <si>
    <t>Commission scolaire de la Riviere-du-Nord</t>
  </si>
  <si>
    <t>Saint-Jerome</t>
  </si>
  <si>
    <t>27</t>
  </si>
  <si>
    <t>Saint-Eustache</t>
  </si>
  <si>
    <t>32</t>
  </si>
  <si>
    <t>2007</t>
  </si>
  <si>
    <t>Commission scolaire de la Vallee-des-Tisserands</t>
  </si>
  <si>
    <t>Beauharnois</t>
  </si>
  <si>
    <t>1999</t>
  </si>
  <si>
    <t>Commission scolaire de Laval</t>
  </si>
  <si>
    <t>Laval</t>
  </si>
  <si>
    <t>31</t>
  </si>
  <si>
    <t>Commission scolaire de l'Energie</t>
  </si>
  <si>
    <t>Shawinigan</t>
  </si>
  <si>
    <t>Commission scolaire de l'Estuaire</t>
  </si>
  <si>
    <t>Baie-Comeau</t>
  </si>
  <si>
    <t>15</t>
  </si>
  <si>
    <t>Commission scolaire de l'Or-et-des-Bois</t>
  </si>
  <si>
    <t>Val-d'Or</t>
  </si>
  <si>
    <t>13</t>
  </si>
  <si>
    <t>121</t>
  </si>
  <si>
    <t>2001</t>
  </si>
  <si>
    <t>Donnacona</t>
  </si>
  <si>
    <t>1998</t>
  </si>
  <si>
    <t>Commission scolaire de Rouyn-Noranda</t>
  </si>
  <si>
    <t>Rouyn-Noranda</t>
  </si>
  <si>
    <t>Commission scolaire de Saint-Hyacinthe</t>
  </si>
  <si>
    <t>Saint-Hyacinthe</t>
  </si>
  <si>
    <t>Commission scolaire de Sorel-Tracy</t>
  </si>
  <si>
    <t>Sorel-Tracy</t>
  </si>
  <si>
    <t>7</t>
  </si>
  <si>
    <t>Commission scolaire des Affluents</t>
  </si>
  <si>
    <t>Repentigny</t>
  </si>
  <si>
    <t>37</t>
  </si>
  <si>
    <t>Commission scolaire des Appalaches</t>
  </si>
  <si>
    <t>6</t>
  </si>
  <si>
    <t>Commission scolaire des Bois-Francs</t>
  </si>
  <si>
    <t>Victoriaville</t>
  </si>
  <si>
    <t>36</t>
  </si>
  <si>
    <t>Commission scolaire des Chenes</t>
  </si>
  <si>
    <t>Drummondville</t>
  </si>
  <si>
    <t>Commission scolaire des Chic-Chocs</t>
  </si>
  <si>
    <t>Gaspe</t>
  </si>
  <si>
    <t>5</t>
  </si>
  <si>
    <t>Commission scolaire des Decouvreurs</t>
  </si>
  <si>
    <t>Commission scolaire des Draveurs</t>
  </si>
  <si>
    <t>Commission scolaire des Hautes-Rivieres</t>
  </si>
  <si>
    <t>Saint-Jean-sur-Richelieu</t>
  </si>
  <si>
    <t>19</t>
  </si>
  <si>
    <t>1996</t>
  </si>
  <si>
    <t>Maniwaki</t>
  </si>
  <si>
    <t>12</t>
  </si>
  <si>
    <t>Commission scolaire des Hauts-Cantons</t>
  </si>
  <si>
    <t>East Angus</t>
  </si>
  <si>
    <t>2005</t>
  </si>
  <si>
    <t>http://www.cshc.qc.ca/</t>
  </si>
  <si>
    <t>Commission scolaire des Iles</t>
  </si>
  <si>
    <t>L'Etang-du-Nord</t>
  </si>
  <si>
    <t>Sainte-Agathe-des-Monts</t>
  </si>
  <si>
    <t>http://www.cslaurentides.qc.ca/</t>
  </si>
  <si>
    <t>Commission scolaire des Monts-et-Marees</t>
  </si>
  <si>
    <t>Amqui</t>
  </si>
  <si>
    <t>Saint-Romuald</t>
  </si>
  <si>
    <t>38</t>
  </si>
  <si>
    <t>Commission scolaire des Patriotes</t>
  </si>
  <si>
    <t>Saint-Bruno-de-Montarville</t>
  </si>
  <si>
    <t>23</t>
  </si>
  <si>
    <t>Commission scolaire des Phares</t>
  </si>
  <si>
    <t>Rimouski</t>
  </si>
  <si>
    <t>10</t>
  </si>
  <si>
    <t>Commission scolaire des Premieres-Seigneuries</t>
  </si>
  <si>
    <t>43</t>
  </si>
  <si>
    <t>Chicoutimi</t>
  </si>
  <si>
    <t>Commission scolaire des Samares</t>
  </si>
  <si>
    <t>Saint-Felix-de-Valois</t>
  </si>
  <si>
    <t>34</t>
  </si>
  <si>
    <t>Commission scolaire des Sommets</t>
  </si>
  <si>
    <t>Magog</t>
  </si>
  <si>
    <t>16</t>
  </si>
  <si>
    <t>Commission scolaire des Trois-Lacs</t>
  </si>
  <si>
    <t>Vaudreuil-Dorion</t>
  </si>
  <si>
    <t>11</t>
  </si>
  <si>
    <t>Commission scolaire du Chemin-du-Roy</t>
  </si>
  <si>
    <t>Trois-Rivieres</t>
  </si>
  <si>
    <t>Sept-Iles</t>
  </si>
  <si>
    <t>Commission scolaire du Fleuve-et-des-Lacs</t>
  </si>
  <si>
    <t>Temiscouata-sur-le-Lac</t>
  </si>
  <si>
    <t>Commission scolaire du Lac St-Jean</t>
  </si>
  <si>
    <t>Alma</t>
  </si>
  <si>
    <t>17</t>
  </si>
  <si>
    <t>Commission scolaire du Lac-Abitibi</t>
  </si>
  <si>
    <t>La Sarre</t>
  </si>
  <si>
    <t>Commission scolaire du Lac-Temiscamingue</t>
  </si>
  <si>
    <t>Ville-Marie</t>
  </si>
  <si>
    <t>Commission scolaire du Littoral</t>
  </si>
  <si>
    <t>4</t>
  </si>
  <si>
    <t>Commission scolaire du Pays-des-Bleuets</t>
  </si>
  <si>
    <t>Roberval</t>
  </si>
  <si>
    <t>Granby</t>
  </si>
  <si>
    <t>Commission scolaire Harricana</t>
  </si>
  <si>
    <t>Amos</t>
  </si>
  <si>
    <t>Saint-Laurent</t>
  </si>
  <si>
    <t>Commission scolaire Marie-Victorin</t>
  </si>
  <si>
    <t>Longueuil</t>
  </si>
  <si>
    <t>Commission scolaire Pierre-Neveu</t>
  </si>
  <si>
    <t>Mont-Laurier</t>
  </si>
  <si>
    <t>Bonaventure</t>
  </si>
  <si>
    <t>http://www.csrl.qc.ca/Pages/default.aspx#mainContent</t>
  </si>
  <si>
    <t>Commission scolairedes Grandes-Seigneuries</t>
  </si>
  <si>
    <t>La Prairie</t>
  </si>
  <si>
    <t>New Carlisle</t>
  </si>
  <si>
    <t>Dorval</t>
  </si>
  <si>
    <t>New Frontiers School Board</t>
  </si>
  <si>
    <t>Chateauguay</t>
  </si>
  <si>
    <t>St-Hubert</t>
  </si>
  <si>
    <t>Rosemere</t>
  </si>
  <si>
    <t>Swift Current</t>
  </si>
  <si>
    <t>https://www.chinooksd.ca/</t>
  </si>
  <si>
    <t>Yorkton</t>
  </si>
  <si>
    <t>http://www.christtheteacher.ca/</t>
  </si>
  <si>
    <t>Conseil des écoles fransaskoises No. 310</t>
  </si>
  <si>
    <t>Regina</t>
  </si>
  <si>
    <t>http://www.cefsk.ca/</t>
  </si>
  <si>
    <t>Creighton School Division No. 111</t>
  </si>
  <si>
    <t>Creighton</t>
  </si>
  <si>
    <t>http://www.creightonschool.com/</t>
  </si>
  <si>
    <t>Englefeld</t>
  </si>
  <si>
    <t>http://gssd.ca/pages/index.htm</t>
  </si>
  <si>
    <t>Holy Family R.C.S.S.D. No. 140</t>
  </si>
  <si>
    <t>Weyburn</t>
  </si>
  <si>
    <t>http://www.holyfamilyrcssd.ca/</t>
  </si>
  <si>
    <t>Holy Trinity R.C.S.S.D. No. 22</t>
  </si>
  <si>
    <t>Moose Jaw</t>
  </si>
  <si>
    <t>http://www.htcsd.ca/</t>
  </si>
  <si>
    <t>Horizon School Division No. 205</t>
  </si>
  <si>
    <t>Lanigan</t>
  </si>
  <si>
    <t>http://www.hzsd.ca/</t>
  </si>
  <si>
    <t>Ile-a-la Crosse School Division No. 112</t>
  </si>
  <si>
    <t>Ile-a-la-Crosse</t>
  </si>
  <si>
    <t>http://icsd112.ca/</t>
  </si>
  <si>
    <t>Light of Christ R.C.S.S.D. No. 16</t>
  </si>
  <si>
    <t>North Battleford</t>
  </si>
  <si>
    <t>http://www.loccsd.ca</t>
  </si>
  <si>
    <t>Living Sky S.D. 202</t>
  </si>
  <si>
    <t>http://www.lskysd.ca/Pages/default.aspx</t>
  </si>
  <si>
    <t>Lloydminster R.C.S.S.D. No. 89</t>
  </si>
  <si>
    <t>Lloydminster</t>
  </si>
  <si>
    <t>Lloydminster School Division No. 99</t>
  </si>
  <si>
    <t>Melfort</t>
  </si>
  <si>
    <t>http://www.nesd.ca/</t>
  </si>
  <si>
    <t>La Ronge</t>
  </si>
  <si>
    <t>Meadow Lake</t>
  </si>
  <si>
    <t>http://www.prairiesouth.ca/</t>
  </si>
  <si>
    <t>Prairie Spirit School Division No. 206</t>
  </si>
  <si>
    <t>Warman</t>
  </si>
  <si>
    <t>Prince Albert</t>
  </si>
  <si>
    <t>Saskatoon</t>
  </si>
  <si>
    <t>Rosetown</t>
  </si>
  <si>
    <t>Commission scolaire francophone du Yukon</t>
  </si>
  <si>
    <t>YT</t>
  </si>
  <si>
    <t>Whitehorse</t>
  </si>
  <si>
    <t>Yukon Area 1 Schools</t>
  </si>
  <si>
    <t>Yukon Area 2 Schools</t>
  </si>
  <si>
    <t>http://www.education.gov.yk.ca/about/school_directory.html</t>
  </si>
  <si>
    <t>Yukon Area 3 Schools</t>
  </si>
  <si>
    <t>Yukon Area 4 Schools</t>
  </si>
  <si>
    <t>Mistissini</t>
  </si>
  <si>
    <t>Cree, French and English</t>
  </si>
  <si>
    <t>Independent</t>
  </si>
  <si>
    <t>Inuktitut, French and English</t>
  </si>
  <si>
    <t>Naskapi Education Committee</t>
  </si>
  <si>
    <t>Kawawachikamach</t>
  </si>
  <si>
    <t>Naskapi, French and English</t>
  </si>
  <si>
    <t>Aboriginal/ Multicultural Program</t>
  </si>
  <si>
    <t>Province/ Territory</t>
  </si>
  <si>
    <t>French/ English</t>
  </si>
  <si>
    <t>Sustainability Initiative</t>
  </si>
  <si>
    <t>Policies</t>
  </si>
  <si>
    <t>Division Name</t>
  </si>
  <si>
    <t>Other Certification</t>
  </si>
  <si>
    <t xml:space="preserve">https://www.cssd.ab.ca/files/media/schools-enviro07.pdf </t>
  </si>
  <si>
    <t xml:space="preserve">https://www.cssd.ab.ca/files/media/Litterless_Lunch.pdf </t>
  </si>
  <si>
    <t xml:space="preserve">http://fmcschools.ca/wp-content/uploads/2011/08/107.Chemical-Management.pdf </t>
  </si>
  <si>
    <t xml:space="preserve">http://docushare.phrd.ab.ca/dsweb/Get/Document-100267/70-08%20Maintenance%20&amp;%20Operation.pdf </t>
  </si>
  <si>
    <t xml:space="preserve">http://prrdweb.com/documents/general/M101.pdf </t>
  </si>
  <si>
    <t xml:space="preserve">http://rdcrd.ab.ca/user_files/users/1/Media/Admin%20Policies/ADMIN%20MAN%20500%20Series%20September%202013(1).pdf </t>
  </si>
  <si>
    <t xml:space="preserve">http://www.stpauleducation.ab.ca/index.php?option=com_docman&amp;task=cat_view&amp;gid=46&amp;Itemid=22 </t>
  </si>
  <si>
    <t xml:space="preserve">http://www.starcatholic.ab.ca/wp-content/uploads/2009/05/545-environmental-considerations.pdf </t>
  </si>
  <si>
    <t xml:space="preserve">http://www.wolfcreek.ab.ca/documents/general/Procedure%20540%20-%20Facilities%20Management.pdf </t>
  </si>
  <si>
    <t xml:space="preserve">http://sd41.bc.ca/budgets_policies/pdf/policies/770.pdf </t>
  </si>
  <si>
    <t xml:space="preserve">(#620): http://www.sd23.bc.ca/Board/Policies/Section%206%20%20School%20District%20Facilities/620.pdf </t>
  </si>
  <si>
    <t xml:space="preserve">(#915.1): http://www.sd33.bc.ca/sites/default/files/915.1%20AR-Relations%20with%20Parks%20Authorities.pdf </t>
  </si>
  <si>
    <t xml:space="preserve">(8025): http://www.sd71.bc.ca/sd71/policy_manual/manual/8025.pdf </t>
  </si>
  <si>
    <t xml:space="preserve">(8100): http://www.sd71.bc.ca/sd71/policy_manual/manual/8100.pdf </t>
  </si>
  <si>
    <t xml:space="preserve">(557): http://www.sd43.bc.ca/Board/Policies/Administrative%20Procedures/Administrative%20Procedure%20557.pdf </t>
  </si>
  <si>
    <t xml:space="preserve">(546): http://www.sd43.bc.ca/Board/Policies/Administrative%20Procedures/Administrative%20Procedure%20546.pdf </t>
  </si>
  <si>
    <t xml:space="preserve">(547): http://www.sd43.bc.ca/Board/Policies/Administrative%20Procedures/Administrative%20Procedure%20547.pdf </t>
  </si>
  <si>
    <t xml:space="preserve">(2408): https://bcsd79.civicweb.net/Documents/DocumentList.aspx?ID=1042 </t>
  </si>
  <si>
    <t xml:space="preserve">(4216.22): https://documents.sd61.bc.ca/super/polreg/pdf/pol4216.22.pdf </t>
  </si>
  <si>
    <t xml:space="preserve">http://www.sd58.bc.ca/html/Policies/policies/pol904.8.htm </t>
  </si>
  <si>
    <t xml:space="preserve">http://www.sd59.bc.ca/pubs/pdfs/Policy%20Manual.pdf </t>
  </si>
  <si>
    <t xml:space="preserve">http://www2.sd38.bc.ca/sdweb/envstew/ </t>
  </si>
  <si>
    <t xml:space="preserve">https://sharepoint.sd62.bc.ca/sites/public/policies/Policies/F-228%20Policy%20Pest%20Management.aspx </t>
  </si>
  <si>
    <t xml:space="preserve">http://sd5.bc.ca/news/ </t>
  </si>
  <si>
    <t xml:space="preserve">http://www.sd46.bc.ca/files/policies_2013/17_environmental_sustainability.pdf </t>
  </si>
  <si>
    <t xml:space="preserve">http://web1.nbed.nb.ca/sites/ASD-W/Policies/Documents/700%20-%20Health%20and%20Safety/ASD-W-750-1%20-%20Pest%20Control.pdf </t>
  </si>
  <si>
    <t xml:space="preserve">http://www.nlesd.ca/about/doc/policies/archive/eastern/E_ECF.pdf </t>
  </si>
  <si>
    <t xml:space="preserve">http://www.avrsb.ca/sites/default/files/documents/Policies%20and%20Guidelines/AP%20201.5%20Vehicle%20Idling.pdf </t>
  </si>
  <si>
    <t xml:space="preserve">http://www.ccrsb.ca/sites/default/files/OS-T-02%20Vehicle%20Idling%20-%20Approved%20January%2013,%202011_0.pdf </t>
  </si>
  <si>
    <t xml:space="preserve">http://www.hrsb.ns.ca/files/Downloads/pdf/board/policy/sectionF/F.004-solid-waste-management.pdf </t>
  </si>
  <si>
    <t xml:space="preserve">http://www.ssrsb.ca/index.php?option=com_content&amp;view=article&amp;id=841&amp;Itemid=448 </t>
  </si>
  <si>
    <t xml:space="preserve">http://newschools.adsb.on.ca/content.php?ID=6 </t>
  </si>
  <si>
    <t xml:space="preserve">http://www.bwdsb.on.ca/director/Procedures/AP_3862-D.pdf </t>
  </si>
  <si>
    <t xml:space="preserve">http://www.dsbn.edu.on.ca/uploadedFiles/DSBN_Policy/Educational/Policy-D-10.pdf </t>
  </si>
  <si>
    <t xml:space="preserve">http://www.dpcdsb.org/NR/rdonlyres/968A5950-6EC9-41F5-AC7D-B146380BA78C/121611/2100.pdf </t>
  </si>
  <si>
    <t xml:space="preserve">http://www.ddsb.ca/AboutUs/FacilitiesAccommodations/Pages/Waste-Reduction--Energy-Conservations.aspx </t>
  </si>
  <si>
    <t xml:space="preserve">http://www.granderie.ca/Board/Bylaws%2c%20Policies%20and%20Procedures/Documents/SO18%20environmental%20educ_stewardship.pdf </t>
  </si>
  <si>
    <t xml:space="preserve">http://www.hdsb.ca/Policy/SustainabilitY%202011.pdf </t>
  </si>
  <si>
    <t xml:space="preserve">https://publicboard.ca/Board/Policies-Regulations/Documents/Environmental%20Stewardship%20P-PL-06.pdf </t>
  </si>
  <si>
    <t xml:space="preserve">http://kprcontentlibrary.kprdsb.ca:8080/docushare/dsweb/Get/Document-1113/BA-7.2%20Environment%20and%20Energy.pdf </t>
  </si>
  <si>
    <t xml:space="preserve">http://www.kpdsb.on.ca/kwGlobal.aspx?PageID=46 </t>
  </si>
  <si>
    <t xml:space="preserve">http://www.kcdsb.on.ca/upload/documents/ap208-environmental-education---august-2011.pdf </t>
  </si>
  <si>
    <t xml:space="preserve">http://www.nearnorthschools.ca/board/Documents/governance-manual.pdf </t>
  </si>
  <si>
    <t xml:space="preserve">http://www.nearnorthschools.ca/board/Admin%20Guidelines/environmental-education.pdf </t>
  </si>
  <si>
    <t xml:space="preserve">https://docushare.ncdsb.com/dsweb/Get/Document-1409723/400.06%20-%20Environmental%20Stewardship%20Policy.pdf </t>
  </si>
  <si>
    <t xml:space="preserve">https://bboard.ocsb.ca/bbcswebdav/institution/OCSB%20Corporate/Board%20Departments/Directorate%20and%20Corporate%20Services/Policies%20%26%20Procedures/E%20-%20Planning%20and%20Facilities/E-5%20Property/Energy%20Managment.pdf </t>
  </si>
  <si>
    <t xml:space="preserve">http://www.ocdsb.ca/ab-ocdsb/p-n-p/Policies%20and%20Procedures/P%20097%20FAC%20Energy%20Mgmt.pdf </t>
  </si>
  <si>
    <t xml:space="preserve">https://docushare.rainbowschools.ca/dsweb/Get/Document-168274/OP-3.13%20Environmental%20Education.pdf </t>
  </si>
  <si>
    <t xml:space="preserve">https://www.rrdsb.com/sites/www.rrdsb.com/files/brdadmin/policies/section5/5%2025%20Environmental%20Education.pdf </t>
  </si>
  <si>
    <t xml:space="preserve">http://www.rcdsb.on.ca/uploads/80/Doc_634919463675332254.pdf </t>
  </si>
  <si>
    <t xml:space="preserve">http://www.smcdsb.on.ca/UserFiles/Servers/Server_6/File/Board%20Office%20Files/Parents/Healthy%20Schools/Green%20Energy.pdf </t>
  </si>
  <si>
    <t xml:space="preserve">http://www.scdsb.edu.on.ca/admin/policies/g130.pdf </t>
  </si>
  <si>
    <t xml:space="preserve">http://www.scdsb.edu.on.ca/admin/policies/g135.pdf </t>
  </si>
  <si>
    <t xml:space="preserve">http://www.sgdsb.on.ca/upload/documents/414---energy-and-resource-conservation-nov-6-12.pdf </t>
  </si>
  <si>
    <t xml:space="preserve">http://www.tvdsb.ca/files/filesystem/policydocs/pesticideherbicide.pdf </t>
  </si>
  <si>
    <t xml:space="preserve">http://www.tcdsb.org/Board/environment/EnergyConservation/Pages/default.aspx </t>
  </si>
  <si>
    <t xml:space="preserve">http://www.tcdsb.org/Board/environment/documents/TCDSB%20Waste%20Reduction%20Guidelines10.pdf </t>
  </si>
  <si>
    <t xml:space="preserve">http://www.tcdsb.org/Board/environment/Documents/Evergreen%20Design%20Guide-%20Planning%20and%20Design%20Green%20School%20Grounds%20(Final)%20%20April%20%2009.pdf </t>
  </si>
  <si>
    <t xml:space="preserve">http://www.tcdsb.org/Board/Policies/Pages/BG03.aspx </t>
  </si>
  <si>
    <t xml:space="preserve">http://www2.tdsb.on.ca/ppf/uploads/files/live/92/1756.pdf </t>
  </si>
  <si>
    <t xml:space="preserve">http://www2.tdsb.on.ca/ppf/uploads/files/live/92/1794.pdf </t>
  </si>
  <si>
    <t xml:space="preserve">http://www.ucdsb.on.ca/aboutus/policies/100students/Documents/Policy%20106%20Outdoor%20Education_2000Jun13.pdf </t>
  </si>
  <si>
    <t xml:space="preserve">http://www.yrdsb.edu.on.ca/pdfs/p&amp;p/a/policy/350.pdf </t>
  </si>
  <si>
    <t xml:space="preserve">http://www.csmb.qc.ca/fr-CA/csmb/enjeux/dev-durable.aspx </t>
  </si>
  <si>
    <t xml:space="preserve">http://www.rsb.qc.ca/public/59e74f4a-c76f-4582-97d9-9136f5687bf1/gouvernance/politiques/purchasing_policy_adopted_120221.pdf </t>
  </si>
  <si>
    <t xml:space="preserve">http://www.prairiesouth.ca/gravelbourghigh/news-mainmenu-2/archived-news-items/38-one-million-acts-of-green.html </t>
  </si>
  <si>
    <t xml:space="preserve">http://www.pvsd.ca/Publication/AdminProcedures/Administration%20Procedures/Environmental%20Considerations.pdf </t>
  </si>
  <si>
    <t xml:space="preserve">http://www.rcsd.ca/uploads/Matthew.Marguerite%20oil%20recycling.pdf </t>
  </si>
  <si>
    <t xml:space="preserve">http://www.scs.sk.ca/obr/oldweb/main_page.htm </t>
  </si>
  <si>
    <t xml:space="preserve">http://www.scs.sk.ca/ecojustice/ </t>
  </si>
  <si>
    <t xml:space="preserve">https://www.cscree.qc.ca/en/documents/policies/general-administration/143-adm-05-award-of-supply-services-and-construction-contracts/file </t>
  </si>
  <si>
    <t xml:space="preserve">http://www.kativik.qc.ca/kangiqsujuaq-arsaniq-school </t>
  </si>
  <si>
    <t xml:space="preserve">www.aspenview.org </t>
  </si>
  <si>
    <t xml:space="preserve">www.brsd.ab.ca </t>
  </si>
  <si>
    <t xml:space="preserve">www.blackgold.ca </t>
  </si>
  <si>
    <t xml:space="preserve">www.btps.ca </t>
  </si>
  <si>
    <t xml:space="preserve">www.cssd.ab.ca </t>
  </si>
  <si>
    <t xml:space="preserve">www.cbe.ab.ca </t>
  </si>
  <si>
    <t xml:space="preserve">http://www.crps.ca/ </t>
  </si>
  <si>
    <t xml:space="preserve">www.chinooksedge.ab.ca </t>
  </si>
  <si>
    <t xml:space="preserve">www.clearview.ab.ca </t>
  </si>
  <si>
    <t xml:space="preserve">www.redeemer.ab.ca  </t>
  </si>
  <si>
    <t xml:space="preserve">http://www.ecacs16.ab.ca </t>
  </si>
  <si>
    <t xml:space="preserve">www.centreest.ca </t>
  </si>
  <si>
    <t xml:space="preserve">www.ecsd.net </t>
  </si>
  <si>
    <t xml:space="preserve">www.epsb.ca </t>
  </si>
  <si>
    <t xml:space="preserve">www.eics.ab.ca </t>
  </si>
  <si>
    <t xml:space="preserve">www.eips.ca </t>
  </si>
  <si>
    <t xml:space="preserve">www.ecsrd.ca </t>
  </si>
  <si>
    <t xml:space="preserve">www.fsd38.ab.ca </t>
  </si>
  <si>
    <t xml:space="preserve">www.fmpsdschools.ca </t>
  </si>
  <si>
    <t xml:space="preserve">www.fmcsd.ab.ca </t>
  </si>
  <si>
    <t xml:space="preserve">www.fvsd.ab.ca </t>
  </si>
  <si>
    <t xml:space="preserve">www.ghsd75.com </t>
  </si>
  <si>
    <t xml:space="preserve">http://gpcsd.ca/ </t>
  </si>
  <si>
    <t xml:space="preserve">www.gppsd.ab.ca </t>
  </si>
  <si>
    <t xml:space="preserve">www.gypsd.ca </t>
  </si>
  <si>
    <t xml:space="preserve">www.grasslands.ab.ca </t>
  </si>
  <si>
    <t xml:space="preserve">www.centrenord.ab.ca </t>
  </si>
  <si>
    <t xml:space="preserve">www.gsacrd.ab.ca </t>
  </si>
  <si>
    <t xml:space="preserve">www.hpsd48.ab.ca </t>
  </si>
  <si>
    <t xml:space="preserve">www.hfcrd.ab.ca </t>
  </si>
  <si>
    <t xml:space="preserve">www.holyspirit.ab.ca </t>
  </si>
  <si>
    <t xml:space="preserve">www.horizon.ab.ca </t>
  </si>
  <si>
    <t xml:space="preserve">www.lcsd150.ab.ca </t>
  </si>
  <si>
    <t xml:space="preserve">http://www.lethsd.ab.ca </t>
  </si>
  <si>
    <t xml:space="preserve">www.livingwaters.ab.ca </t>
  </si>
  <si>
    <t xml:space="preserve">www.lrsd.ab.ca </t>
  </si>
  <si>
    <t xml:space="preserve">www.mhcbe.ab.ca </t>
  </si>
  <si>
    <t xml:space="preserve">www.sd76.ab.ca </t>
  </si>
  <si>
    <t xml:space="preserve">www.ngrd.ab.ca </t>
  </si>
  <si>
    <t xml:space="preserve">www.nlsd.ab.ca </t>
  </si>
  <si>
    <t xml:space="preserve">www.northland61.ab.ca </t>
  </si>
  <si>
    <t xml:space="preserve">www.csno.ab.ca </t>
  </si>
  <si>
    <t xml:space="preserve">www.pallisersd.ab.ca </t>
  </si>
  <si>
    <t xml:space="preserve">www.psd70.ab.ca </t>
  </si>
  <si>
    <t xml:space="preserve">www.prsd.ab.ca </t>
  </si>
  <si>
    <t xml:space="preserve">http://www.pwsd76.ab.ca/ </t>
  </si>
  <si>
    <t xml:space="preserve">www.phrd.ab.ca </t>
  </si>
  <si>
    <t xml:space="preserve">www.plrd.ab.ca </t>
  </si>
  <si>
    <t xml:space="preserve">www.prrdweb.com </t>
  </si>
  <si>
    <t xml:space="preserve">www.rdcrd.ab.ca </t>
  </si>
  <si>
    <t xml:space="preserve">www.rdpsd.ab.ca </t>
  </si>
  <si>
    <t xml:space="preserve">http://www.rockyview.ab.ca/ </t>
  </si>
  <si>
    <t xml:space="preserve">www.spschools.org </t>
  </si>
  <si>
    <t xml:space="preserve">www.stpauleducation.ab.ca </t>
  </si>
  <si>
    <t xml:space="preserve">http://www.starcatholic.ab.ca/ </t>
  </si>
  <si>
    <t xml:space="preserve">www.sturgeon.ab.ca </t>
  </si>
  <si>
    <t xml:space="preserve">http://www.conseildusud.ab.ca/ </t>
  </si>
  <si>
    <t xml:space="preserve">www.westwind.ab.ca </t>
  </si>
  <si>
    <t xml:space="preserve">www.wrps.ab.ca </t>
  </si>
  <si>
    <t xml:space="preserve">www.wrsd.ca </t>
  </si>
  <si>
    <t xml:space="preserve">http://www.sd34.bc.ca </t>
  </si>
  <si>
    <t xml:space="preserve">http://www.sd70.bc.ca </t>
  </si>
  <si>
    <t xml:space="preserve">http://sd10.bc.ca/ </t>
  </si>
  <si>
    <t xml:space="preserve">http://www.sd51.bc.ca </t>
  </si>
  <si>
    <t xml:space="preserve">http://www.sd54.bc.ca </t>
  </si>
  <si>
    <t xml:space="preserve">http://www.sd41.bc.ca </t>
  </si>
  <si>
    <t xml:space="preserve">http://www.sd72.bc.ca </t>
  </si>
  <si>
    <t xml:space="preserve">http://www.sd27.bc.ca </t>
  </si>
  <si>
    <t xml:space="preserve">http://www.sd49.bc.ca </t>
  </si>
  <si>
    <t xml:space="preserve">http://www.sd23.bc.ca </t>
  </si>
  <si>
    <t xml:space="preserve">http://www.sd33.bc.ca </t>
  </si>
  <si>
    <t xml:space="preserve">http://www.cmsd.bc.ca </t>
  </si>
  <si>
    <t xml:space="preserve">http://www.sd71.bc.ca/ </t>
  </si>
  <si>
    <t xml:space="preserve">http://www.csf.bc.ca </t>
  </si>
  <si>
    <t xml:space="preserve">http://www.sd43.bc.ca </t>
  </si>
  <si>
    <t xml:space="preserve">http://www.sd79.bc.ca </t>
  </si>
  <si>
    <t xml:space="preserve">http://web.deltasd.bc.ca </t>
  </si>
  <si>
    <t xml:space="preserve">http://www.sd81.bc.ca/ </t>
  </si>
  <si>
    <t xml:space="preserve">http://www.sd78.bc.ca </t>
  </si>
  <si>
    <t xml:space="preserve">http://www.sd74.bc.ca </t>
  </si>
  <si>
    <t xml:space="preserve">http://www.sd61.bc.ca </t>
  </si>
  <si>
    <t xml:space="preserve">http://www.sd64.bc.ca </t>
  </si>
  <si>
    <t xml:space="preserve">http://www.sd50.bc.ca </t>
  </si>
  <si>
    <t xml:space="preserve">http://www.sd73.bc.ca </t>
  </si>
  <si>
    <t xml:space="preserve">http://www.sd8.bc.ca </t>
  </si>
  <si>
    <t xml:space="preserve">http://www.sd20.bc.ca </t>
  </si>
  <si>
    <t xml:space="preserve">http://www.sd35.bc.ca </t>
  </si>
  <si>
    <t xml:space="preserve">http://www.sd42.ca </t>
  </si>
  <si>
    <t xml:space="preserve">http://www.mpsd.ca </t>
  </si>
  <si>
    <t xml:space="preserve">http://www.sd68.bc.ca </t>
  </si>
  <si>
    <t xml:space="preserve">http://www.sd91.bc.ca </t>
  </si>
  <si>
    <t xml:space="preserve">http://www.sd40.bc.ca </t>
  </si>
  <si>
    <t xml:space="preserve">http://www.sd58.bc.ca </t>
  </si>
  <si>
    <t xml:space="preserve">http://www.nisgaa.bc.ca </t>
  </si>
  <si>
    <t xml:space="preserve">http://www.sd83.bc.ca </t>
  </si>
  <si>
    <t xml:space="preserve">http://www.sd44.ca </t>
  </si>
  <si>
    <t xml:space="preserve">http://www.sd53.bc.ca </t>
  </si>
  <si>
    <t xml:space="preserve">http://www.sd67.bc.ca </t>
  </si>
  <si>
    <t xml:space="preserve">http://www.prn.bc.ca </t>
  </si>
  <si>
    <t xml:space="preserve">http://www.sd59.bc.ca </t>
  </si>
  <si>
    <t xml:space="preserve">http://www.sd47.bc.ca </t>
  </si>
  <si>
    <t xml:space="preserve">http://www.sd57.bc.ca </t>
  </si>
  <si>
    <t xml:space="preserve">http://www.sd52.bc.ca </t>
  </si>
  <si>
    <t xml:space="preserve">http://www.sd69.bc.ca </t>
  </si>
  <si>
    <t xml:space="preserve">http://www.sd28.bc.ca </t>
  </si>
  <si>
    <t xml:space="preserve">http://www.sd19.bc.ca </t>
  </si>
  <si>
    <t xml:space="preserve">http://www.sd38.bc.ca </t>
  </si>
  <si>
    <t xml:space="preserve">http://www.sd6.bc.ca </t>
  </si>
  <si>
    <t xml:space="preserve">http://www.sd63.bc.ca </t>
  </si>
  <si>
    <t xml:space="preserve">http://sd48seatosky.org </t>
  </si>
  <si>
    <t xml:space="preserve">http://www.sd62.bc.ca </t>
  </si>
  <si>
    <t xml:space="preserve">http://sd5.bc.ca/ </t>
  </si>
  <si>
    <t xml:space="preserve">http://www.sd87.bc.ca </t>
  </si>
  <si>
    <t xml:space="preserve">http://www.sd46.bc.ca </t>
  </si>
  <si>
    <t xml:space="preserve">http://www.sd36.bc.ca </t>
  </si>
  <si>
    <t xml:space="preserve">http://www.vsb.bc.ca </t>
  </si>
  <si>
    <t xml:space="preserve">http://www.sd85.bc.ca </t>
  </si>
  <si>
    <t xml:space="preserve">http://www.sd84.bc.ca </t>
  </si>
  <si>
    <t xml:space="preserve">http://www.sd22.bc.ca </t>
  </si>
  <si>
    <t xml:space="preserve">http://www.sd45.bc.ca </t>
  </si>
  <si>
    <t xml:space="preserve">www.trsd32.mb.ca </t>
  </si>
  <si>
    <t xml:space="preserve">http://www.sdwhiteshell.mb.ca/ </t>
  </si>
  <si>
    <t xml:space="preserve">http://web1.nbed.nb.ca/sites/ASD-E/Pages/default.aspx </t>
  </si>
  <si>
    <t xml:space="preserve">http://asd-n.nbed.nb.ca/ </t>
  </si>
  <si>
    <t xml:space="preserve">http://web1.nbed.nb.ca/sites/ASD-S/Pages/welcome.aspx </t>
  </si>
  <si>
    <t xml:space="preserve">http://web1.nbed.nb.ca/sites/asd-w/Pages/default.aspx </t>
  </si>
  <si>
    <t xml:space="preserve">http://francophonesud.nbed.nb.ca/ </t>
  </si>
  <si>
    <t xml:space="preserve">http://web1.nbed.nb.ca/sites/dsne/Pages/default.aspx </t>
  </si>
  <si>
    <t xml:space="preserve">http://www.dsfno.ca/ </t>
  </si>
  <si>
    <t xml:space="preserve">http://mikmaq.ednet.ns.ca/ </t>
  </si>
  <si>
    <t xml:space="preserve">http://www.csftno.com/ </t>
  </si>
  <si>
    <t xml:space="preserve">www.wolfcreek.ab.ca </t>
  </si>
  <si>
    <t xml:space="preserve">http://www.csfn.ca/ </t>
  </si>
  <si>
    <t xml:space="preserve">http://kitikmeot.edu.nu.ca/ </t>
  </si>
  <si>
    <t xml:space="preserve">http://kivalliq.edu.nu.ca/ </t>
  </si>
  <si>
    <t xml:space="preserve">http://qikiqtani.edu.nu.ca/ </t>
  </si>
  <si>
    <t xml:space="preserve">http://www.bhncdsb.ca/ </t>
  </si>
  <si>
    <t xml:space="preserve">www.CscProvidence.ca </t>
  </si>
  <si>
    <t xml:space="preserve">http://www.opsba.org/index.php?q=who_we_are/member_boards/james_bay_lowlands_secondary_school_board </t>
  </si>
  <si>
    <t xml:space="preserve">www.ldcsb.on.ca </t>
  </si>
  <si>
    <t xml:space="preserve">http://www.opsba.org/index.php?q=who_we_are/member_boards/moose_factory_island_district_school_area_board </t>
  </si>
  <si>
    <t>http://www.opsba.org/index.php?q=who_we_are/member_boards/moosonee_district_school_area_board  
http://www.support4northernkids.ca/partners.php?pID=34</t>
  </si>
  <si>
    <t xml:space="preserve">http://pssbp.ca/ </t>
  </si>
  <si>
    <t xml:space="preserve">http://www.gov.pe.ca/edu/elsb/ </t>
  </si>
  <si>
    <t xml:space="preserve">http://www.csdraveurs.qc.ca/ </t>
  </si>
  <si>
    <t xml:space="preserve">http://www.etsb.qc.ca/ </t>
  </si>
  <si>
    <t xml:space="preserve">http://www.emsb.qc.ca/emsb_en/index_en.asp </t>
  </si>
  <si>
    <t xml:space="preserve">http://www.rsb.qc.ca/ </t>
  </si>
  <si>
    <t xml:space="preserve">http://www.swlauriersb.qc.ca/ </t>
  </si>
  <si>
    <t xml:space="preserve">http://cswq.wqsb.qc.ca/ </t>
  </si>
  <si>
    <t xml:space="preserve">http://www.englefeld.ca/School/HomeSchool.html </t>
  </si>
  <si>
    <t xml:space="preserve">www.lcsd.ca </t>
  </si>
  <si>
    <t xml:space="preserve">www.lpsd.ca </t>
  </si>
  <si>
    <t>http://commissionscolaire.csfy.ca/fr/Foire_aux_questions_83.html 
http://www.csfy.ca/fr/</t>
  </si>
  <si>
    <t xml:space="preserve">http://www.btps.ca/documents/general/801-2AP%20-%20Accident%20PRevention.pdf </t>
  </si>
  <si>
    <t xml:space="preserve">http://www.crps.ca/documents/general/200InstructionalProgramsandMaterials.pdf </t>
  </si>
  <si>
    <t xml:space="preserve">http://www.chinooksedge.ab.ca/documents/general/AP%201-26%20WHMIS%20Chemical%20Management.pdf </t>
  </si>
  <si>
    <t xml:space="preserve">https://www.ecsd.net/AboutUs/The-District/Policies-and-Regulations/_layouts/15/WopiFrame.aspx?sourcedoc=/AboutUs/The-District/Policies-and-Regulations/Policies/Environment%20Care%20for%20Creation%20Policy.docx&amp;action=default </t>
  </si>
  <si>
    <t xml:space="preserve">http://www.epsb.ca/ourdistrict/policy/e/eo-bp/10-EO.BPEnvironment.pdf </t>
  </si>
  <si>
    <t xml:space="preserve">http://bit.ly/2F0GeNB </t>
  </si>
  <si>
    <t xml:space="preserve">www.eips.ca/files/RecyclingProgram_12.pdf </t>
  </si>
  <si>
    <t xml:space="preserve">http://www.ecsrd.ca/index.php/component/docman/doc_download/245-green-eggs </t>
  </si>
  <si>
    <t xml:space="preserve">http://www.fsd38.ab.ca/wp-content/uploads/2012/07/546-Pest-Turf-Management-Control.pdf </t>
  </si>
  <si>
    <t xml:space="preserve">http://www.fmpsd.ab.ca/HTMLpolicyHB/pp/ea.html </t>
  </si>
  <si>
    <t xml:space="preserve">http://gpcsd.ca/documents/general/500-Business%20Administration.pdf </t>
  </si>
  <si>
    <t xml:space="preserve">http://www.gppsd.ab.ca/Board/Policies/Documents/Policy%2001-%20GPPSD%20Mission%20and%20Guiding%20Principles%20(Jan%2029).pdf </t>
  </si>
  <si>
    <t xml:space="preserve">https://docushare.gypsd.ca/docushare/dsweb/Get/Document-295520/AP%20544%20-%20Environmental%20Considerations.pdf </t>
  </si>
  <si>
    <t xml:space="preserve">http://www.gsacrd.ab.ca/download/9244 </t>
  </si>
  <si>
    <t xml:space="preserve">http://www.lrsd.ab.ca/ppp/policies/Administration%20Procedures/500%20-%20Business%20Administration%20Procedures/533%20%20Chemical%20Management.pdf </t>
  </si>
  <si>
    <t xml:space="preserve">http://new.mhcbe.ab.ca/docs/library/AdministrativeProcedure545.pdf </t>
  </si>
  <si>
    <t xml:space="preserve">http://documents.sd76.ca/Documents/Section%20300%20-%20General%20Administration/320%20-%20Stewardship/320%20-%20Stewardship.pdf </t>
  </si>
  <si>
    <t xml:space="preserve">http://www.nlsd.ab.ca/index.php?option=com_content&amp;view=article&amp;id=84:500-business-administration&amp;catid=100&amp;Itemid=38 </t>
  </si>
  <si>
    <t xml:space="preserve">http://www.pallisersd.ab.ca/about-us/procedures/770 </t>
  </si>
  <si>
    <t xml:space="preserve">http://www.psd70.ab.ca/documents/AP_546_Environmental_Considerations.pdf </t>
  </si>
  <si>
    <t xml:space="preserve">https://docushare.prsd.ab.ca/docushare/dsweb/Get/Document-955/724_energy_conservation.pdf </t>
  </si>
  <si>
    <t xml:space="preserve">http://www.rockyview.ab.ca/board_policies/boardpolicies/facilities-2/FECB-SustainableBuilding.pdf/view </t>
  </si>
  <si>
    <t xml:space="preserve">http://www.spschools.org/uploads/files/Admin_Policy_PDF/F-130.pdf </t>
  </si>
  <si>
    <t xml:space="preserve">http://www.sturgeon.ab.ca/Portals/0/admin-practices/EFM%2003%20Hazardous%20Materials.pdf </t>
  </si>
  <si>
    <t xml:space="preserve">https://westwindsd74.civicweb.net/Documents/DocumentList.aspx?ID=2122 </t>
  </si>
  <si>
    <t xml:space="preserve">http://www.wrps.ab.ca/download/862 </t>
  </si>
  <si>
    <t xml:space="preserve">http://www.wrsd.ca/downloads/535%20Environmental%20Considerations.pdf </t>
  </si>
  <si>
    <t xml:space="preserve">http://www.sd34.bc.ca/sites/default/files/AP%20516%20-%20Energy%2C%20Environment%20and%20Conservation.pdf </t>
  </si>
  <si>
    <t>http://www.sd70.bc.ca/Board/Policies/Documents/SD70%20Policy%20and%20Procedures%20Manual.pdf</t>
  </si>
  <si>
    <t xml:space="preserve">http://web.deltasd.bc.ca/files/1184__Procedure544.pdf </t>
  </si>
  <si>
    <t xml:space="preserve">http://www.sd78.bc.ca/policymanual/main.htm </t>
  </si>
  <si>
    <t xml:space="preserve">https://sd74.civicweb.net/Documents/DocumentList.aspx?ID=2207 </t>
  </si>
  <si>
    <t xml:space="preserve">http://sd64.bc.ca/wp-content/uploads/2012/01/Policy-655.pdf </t>
  </si>
  <si>
    <t xml:space="preserve">http://www.mpsd.ca/districtinformation/pdf/policy_23.pdf </t>
  </si>
  <si>
    <t xml:space="preserve">http://www.sd91.bc.ca/node/612 </t>
  </si>
  <si>
    <t xml:space="preserve">http://www.sd67.bc.ca/policies.asp?o_id=237&amp;PageSize=20&amp;Page=1&amp;order_by=&amp;desc=0&amp;q= </t>
  </si>
  <si>
    <t xml:space="preserve">(4030): http://www.sd69.bc.ca/Board/Policies/Documents/Recycling.pdf </t>
  </si>
  <si>
    <t xml:space="preserve">http://www.sd6.bc.ca/pdfs/policies/Policy_3900_Energy_Use_and_Conservation_Policy.pdf </t>
  </si>
  <si>
    <t xml:space="preserve">http://www.sd22.bc.ca/boardDocuments.html </t>
  </si>
  <si>
    <t xml:space="preserve">http://www.esd.mb.ca/static/docs/7-sustainable-development.pdf </t>
  </si>
  <si>
    <t xml:space="preserve">http://www.frontiersd.mb.ca/governance/policy/Documents/Section%20F%20-%20Instruction/F.1.K%20-%20Educational%20Trips,%20Educational%20Excursions,%20and%20Outdoor%20Wilderness%20and%20Cultural%20Activities.pdf </t>
  </si>
  <si>
    <t xml:space="preserve">http://www.gvsd.ca/images/PDF/Policies/POLICY_MANUAL_1.pdf </t>
  </si>
  <si>
    <t xml:space="preserve">http://www.ksd.mb.ca/ </t>
  </si>
  <si>
    <t xml:space="preserve">http://www.mysterynet.mb.ca/images/stories/Docs/BoardPolicy.pdf </t>
  </si>
  <si>
    <t xml:space="preserve">http://www.pinecreeksd.mb.ca/uploads/2/3/9/7/23979590/ada.pdf </t>
  </si>
  <si>
    <t xml:space="preserve">http://www.plpsd.mb.ca/board-and-governance/policies/e2#item_193 </t>
  </si>
  <si>
    <t xml:space="preserve">http://www.srsd.mb.ca/PolMan/EEAH%20School%20Bus%20Idling%20Regulation.pdf </t>
  </si>
  <si>
    <t xml:space="preserve">http://www.svsd.ca/svsd/policymanual/06_01-TheEnvironmentWithinDivisionOperationandProgramming.pdf </t>
  </si>
  <si>
    <t xml:space="preserve">http://www.tmsd.mb.ca/policy/F/F-5.pdf </t>
  </si>
  <si>
    <t xml:space="preserve">http://www.westernsd.mb.ca/index.php?option=com_phocadownload&amp;view=category&amp;id=61:section-d-fiscal-management&amp;Itemid=73&amp;limitstart=20# </t>
  </si>
  <si>
    <t xml:space="preserve">http://srsb.ca/sites/default/files/8A3%20Waste%20Management-F.pdf </t>
  </si>
  <si>
    <t xml:space="preserve">http://www.tcrsb.ca/School%20Board%20Policies/500%20-%20Operations/523%20Energy%20Conservation.pdf </t>
  </si>
  <si>
    <t xml:space="preserve">http://www.tcrsb.ca/School%20Board%20Policies/500%20-%20Operations/525%20Environmental%20Regulations.pdf </t>
  </si>
  <si>
    <t xml:space="preserve">http://www.tcrsb.ca/School%20Board%20Policies/500%20-%20Operations/532%20-%20Vehicle%20Idling%20.pdf </t>
  </si>
  <si>
    <t xml:space="preserve">http://www.csftno.com/wp-content/uploads/2011/01/a-100-6.pdf </t>
  </si>
  <si>
    <t xml:space="preserve">http://new.ycs.nt.ca/docs/library/Admin%20Procedure%20Manual.pdf </t>
  </si>
  <si>
    <t xml:space="preserve">http://www.yk1.nt.ca/documents/general/500-Business%20Administration.pdf </t>
  </si>
  <si>
    <t xml:space="preserve">http://yourschools.ca/wp-content/uploads/2012/10/pdf/admin_procedures/ed_programming_materials//216-Environmental_Education_and_Management.pdf </t>
  </si>
  <si>
    <t xml:space="preserve">http://bloorviewschool.ca/Aboutus/Policiesplanning </t>
  </si>
  <si>
    <t xml:space="preserve">http://www.bhncdsb.ca/sites/www.bhncdsb.ca/files/resources/Policy_500_02.pdf </t>
  </si>
  <si>
    <t xml:space="preserve">http://www.bgcdsb.org/UserFiles/Servers/Server_5912063/File/Admin/_Admin%20Proc%20Manual.pdf </t>
  </si>
  <si>
    <t xml:space="preserve">http://www.cdsbeo.on.ca/policies/B12-Environmental_Education.pdf </t>
  </si>
  <si>
    <t xml:space="preserve">http://www.ecolecatholique.ca/fr/Developpement-Durable_101 </t>
  </si>
  <si>
    <t xml:space="preserve">http://cscprovidence.ca/ssf/s/readFile/folderEntry/5238/8abf80db439b54f901439cbf68fc431d/1389904226000/lastView/P%20-%207.050%20-%20%C3%89ducation%20environnementale.pdf </t>
  </si>
  <si>
    <t xml:space="preserve">http://www.csdccs.edu.on.ca/publications/politiques/da/adm20-1.pdf </t>
  </si>
  <si>
    <t xml:space="preserve">http://www.csdceo.ca/user_files/users/1/Media/Administration/Manuel_Des_Lignes_De_Conduite/LIGCON-EDUCATION-ENVIRONNEMENTALE.pdf </t>
  </si>
  <si>
    <t xml:space="preserve">http://www.csdcab.ca/internet/politiques_et_da/content/pol_b022 </t>
  </si>
  <si>
    <t xml:space="preserve">http://www.cscdgr.on.ca/images/documentation/politiques/POL_8101.pdf </t>
  </si>
  <si>
    <t xml:space="preserve">http://docs.nouvelon.ca/doc/DA/GOU27_00.pdf </t>
  </si>
  <si>
    <t xml:space="preserve">http://www.franco-nord.ca/Portals/0/elements/PDF/POLITIQUES%20DU%20CONSEIL/ECOLES/G-04%20%C3%89ducation%20environnementale_Politique.pdf </t>
  </si>
  <si>
    <t xml:space="preserve">http://docushare.dsb1.edu.on.ca/docushare/dsweb/Get/Document-15515/1.2.27.pdf </t>
  </si>
  <si>
    <t xml:space="preserve">http://www1.dcdsb.ca/images/DCDSB/CEC/lizbeckstead/Policies/PO433%20Environmental%20Education.pdf </t>
  </si>
  <si>
    <t xml:space="preserve">http://www.hcdsb.org/Board/Policies/PoliciesProcedures/V-15%20Environmental%20Stewardship.pdf </t>
  </si>
  <si>
    <t xml:space="preserve">http://www.hwcdsb.ca/board/policies/?fileID=8609 </t>
  </si>
  <si>
    <t xml:space="preserve">http://www.hwdsb.on.ca/wp-content/uploads/2012/05/Environment.pdf </t>
  </si>
  <si>
    <t xml:space="preserve">http://www.hpedsb.on.ca/ec/policiesprocedures/archive/Administrative%20Procedures/100%20General%20Administration/Procedure%20130%20Environmentally%20Responsible%20Operations%20and%20Education%20Procedure.pdf </t>
  </si>
  <si>
    <t xml:space="preserve">http://www.huronperthcatholic.ca/Portals/0/Policies/3E15.pdf </t>
  </si>
  <si>
    <t xml:space="preserve">http://www.hscdsb.on.ca/Userfiles/Companies/1/File/POLICIES/Instruction/5008%20-%20ENVIRONMENTAL%20POLICYOct2010.pdf </t>
  </si>
  <si>
    <t xml:space="preserve">http://www.limestone.on.ca/board/documents/procedures/AP-112.pdf </t>
  </si>
  <si>
    <t xml:space="preserve">http://www.ldcsb.on.ca/Board/policies/Section%20A%20%20Foundations%20and%20Basic%20Commitments%20to%20Fa/A-2-2-Environmental-Stewardship.pdf </t>
  </si>
  <si>
    <t xml:space="preserve">http://www.tncdsb.on.ca/new/resources/PRO%20D11%20Environmental%20Education.pdf </t>
  </si>
  <si>
    <t xml:space="preserve">http://www.ncdsb.on.ca/pdfs/mr/revOHSgoesGreen.pdf </t>
  </si>
  <si>
    <t xml:space="preserve">http://sjsh.npsc.ca/student-life/clubs/green-team.aspx  
http://green.npsc.ca/ </t>
  </si>
  <si>
    <t xml:space="preserve">http://www.peelschools.org/students/40hours/volunteerjobboard/Documents/POLICY%2074%20-%20Environmental%20Policy.pdf </t>
  </si>
  <si>
    <t xml:space="preserve">http://www.pvnccdsb.on.ca/uploads/149/Doc_634576459857578360.pdf </t>
  </si>
  <si>
    <t xml:space="preserve">http://rccdsb.edu.on.ca/wp-content/uploads/2011/10/Schools-Students-Policies-Procedures-24-Feb-14.pdf </t>
  </si>
  <si>
    <t xml:space="preserve">https://www.scdsb.on.ca/Board/Policies%20Documents/Policy-2325_Environmental-Policy.pdf </t>
  </si>
  <si>
    <t xml:space="preserve">http://www.st-clair.net/Data/Sites/1/media/public/Policies/7.5%20Environmental%20Stewardship.pdf </t>
  </si>
  <si>
    <t xml:space="preserve">http://sncdsb.on.ca/assets/uploads/AdminRegulations/ar146.pdf </t>
  </si>
  <si>
    <t xml:space="preserve">http://www.tbcdsb.on.ca/files/u20/908_Environmental_Stewardship.pdf </t>
  </si>
  <si>
    <t xml:space="preserve">http://tldsb.ca/wp-content/uploads/2013/07/BD-2400-Environmental-Impact-Policy.pdf </t>
  </si>
  <si>
    <t xml:space="preserve">http://www.ugdsb.on.ca/uploadedFiles/policies/210.pdf </t>
  </si>
  <si>
    <t xml:space="preserve">http://ecozone.wcdsb.ca/pdf/WCDSB_EnergyPlan.pdf </t>
  </si>
  <si>
    <t xml:space="preserve">http://staff.wrdsb.ca/policyprocedure/files/2012/07/BP2000-Environmental-Issues.pdf </t>
  </si>
  <si>
    <t xml:space="preserve">http://www.wellingtoncssb.edu.on.ca/DistrictOffice/Policies/Documents/P.SCR.C.2%20Environmental%20Responsibility.pdf </t>
  </si>
  <si>
    <t xml:space="preserve">http://www.wecdsb.on.ca/pdf/policies/SC19.pdf </t>
  </si>
  <si>
    <t xml:space="preserve">http://www.ycdsb.ca/trustees/documents/policies/Environmental_Policy.pdf </t>
  </si>
  <si>
    <t xml:space="preserve">http://www.edu.pe.ca/esd/pdf/policies/ebba.PDF </t>
  </si>
  <si>
    <t xml:space="preserve">http://www.csrs.qc.ca/fileadmin/user_upload/Services/217-Service-des-communications/a_propos_de_nous/pdf/commissaires/politiques/CSRS-POL-2006-01.pdf </t>
  </si>
  <si>
    <t xml:space="preserve">http://www.csriveraine.qc.ca/MsScriptorWeb/scripto.asp?resultat=108365 </t>
  </si>
  <si>
    <t xml:space="preserve">http://www.cssmi.qc.ca/sites/default/files/pages-pdf/acc-20c.pdf </t>
  </si>
  <si>
    <t>Le Plan Vert 2014-2019: http://www.csdm.qc.ca/CentreDocumentation/Environnement/RapportsInstitutionnels.aspx#Les publications de la CSDM</t>
  </si>
  <si>
    <t>Policy: http://www.csdm.qc.ca/CentreDocumentation/CentreAdministratif/LoisReglementsPolitiques.aspx#Les publications de la CSDM</t>
  </si>
  <si>
    <t xml:space="preserve">http://www.csportneuf.qc.ca/cspi/SECRETARIAT_GENERAL/Politique%20237%20sur%20le%20d%C3%A9veloppement%20durable%20(26%20mars%202014).pdf </t>
  </si>
  <si>
    <t xml:space="preserve">http://www.cshbo.qc.ca/Documents/12-02-15dg-0704-05environnement.pdf </t>
  </si>
  <si>
    <t xml:space="preserve">http://web.csdn.qc.ca/sites/default/files/documents/3_14_Politique_environnementale_CSDNx.pdf </t>
  </si>
  <si>
    <t xml:space="preserve">http://www.cspo.qc.ca/politiques/02-08-20-POLITIQUE%20DEVELOPPEMENT%20DURABLE.pdf </t>
  </si>
  <si>
    <t xml:space="preserve">http://www.csrsaguenay.qc.ca/documents-publics/reglements-et-politiques/reglements-et-politiques/politiques-service-ressources-materielles/Politique-relative-au-Developpement-durable/ </t>
  </si>
  <si>
    <t xml:space="preserve">http://www.csdufer.qc.ca/client_file/upload/document/DG/Protection%20de%20l-environnement.pdf </t>
  </si>
  <si>
    <t xml:space="preserve">http://www.csvdc.qc.ca/IMG/pdf/PO-32_Developpement_durable.pdf </t>
  </si>
  <si>
    <t xml:space="preserve">http://www.csrl.qc.ca/csrl/notre-organisation/Documents/Politiques%20et%20r%C3%A8glements/Section%204%20-%20Gestion%20des%20ressources%20mat%C3%A9rielles%20et%20du%20transport%20scolaire/4-6_POL_Developpement_durable_Adoption_2012-10-16.pdf </t>
  </si>
  <si>
    <t xml:space="preserve">http://www.essb.qc.ca/policies/ES-243.pdf </t>
  </si>
  <si>
    <t xml:space="preserve">http://butler.etsb.qc.ca/etablissement-vert-brundtland-brundtland-green-establishment/ </t>
  </si>
  <si>
    <t xml:space="preserve">http://www.emsb.qc.ca/emsb_en/pdf_en/governance_en/BoardPolicies/DirectorGeneral/Green-Policy-2010.pdf </t>
  </si>
  <si>
    <t xml:space="preserve">http://www.lbpsb.qc.ca/content/policies/green_policy_7_2_June_12_2012.pdf </t>
  </si>
  <si>
    <t xml:space="preserve">https://www.swlauriersb.qc.ca/environment/home.html </t>
  </si>
  <si>
    <t xml:space="preserve">http://wqsb.qc.ca/environment/ </t>
  </si>
  <si>
    <t xml:space="preserve">http://www.chinooksd.ca/news-photos/2804-camps-school-goes-green </t>
  </si>
  <si>
    <t xml:space="preserve">http://www.christtheteacher.ca/files/Administration/Administrative%20Procedures/500/545_Environmental_Stewardship.pdf </t>
  </si>
  <si>
    <t xml:space="preserve">http://www.englefeld.ca/School/Policies_files/student%20policies.pdf </t>
  </si>
  <si>
    <t xml:space="preserve">http://www.gssd.ca/docs/procedures/500%20business%20administration/546ap.pdf </t>
  </si>
  <si>
    <t xml:space="preserve">http://lcsd.ca/images/Procedures/AP500s/AP545%20Environmental%20Stewardship.pdf </t>
  </si>
  <si>
    <t xml:space="preserve">http://www.nesd.ca/board/policy_and_procedures/Module%204%20School%20Operations.pdf </t>
  </si>
  <si>
    <t xml:space="preserve">http://www.nlsd113.com/administration/ap/AP547EnvironmentalStewardship.doc </t>
  </si>
  <si>
    <t xml:space="preserve">http://www.nwsd.ca/pages/NWSD/staff/Administrative_Procedures___Fo/500_-_Business_Affairs </t>
  </si>
  <si>
    <t xml:space="preserve">http://pacsd.ca/about-us/media-releases/196-ecole-st-anne-receives-leeds-certification </t>
  </si>
  <si>
    <t xml:space="preserve">http://www.rbe.sk.ca/sites/default/files/admin_procedures/ap_640.pdf </t>
  </si>
  <si>
    <t xml:space="preserve">http://www.spsd.sk.ca/division/adminproceduresmanual/Documents/Administrative%20Procedure%20Manual%20apr714.pdf </t>
  </si>
  <si>
    <t xml:space="preserve">http://www.cornerstonesd.ca/aboutdivision/policiesprocedures/Pages/Default.aspx?RootFolder=%2Faboutdivision%2Fpoliciesprocedures%2FDocuments%2FAdministrative%20Procedures%2FSection%20500%20%2D%20Business%20Affairs&amp;FolderCTID=0x012000756918E30B1804459A7A1277C4808B3D&amp;View={FC1E9267-21A6-4807-BDF1-8A3230E7A59E} </t>
  </si>
  <si>
    <t xml:space="preserve">https://swsd-public.sharepoint.com/SiteAssets/500-business-administration/AP%20547%20Environmental%20Stewardship%20130704.pdf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</si>
</sst>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m/d/yyyy\ h:mm:ss"/>
    <numFmt numFmtId="166" formatCode="yyyy\-mm\-dd"/>
    <numFmt numFmtId="167" formatCode="#,##0.###############"/>
  </numFmts>
  <fonts count="24" x14ac:knownFonts="1">
    <font>
      <sz val="10"/>
      <color rgb="FF00000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color rgb="FF38761D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70C0"/>
      <name val="Calibri"/>
      <family val="2"/>
    </font>
    <font>
      <b/>
      <sz val="14"/>
      <color rgb="FFC00000"/>
      <name val="Arial"/>
      <family val="2"/>
    </font>
    <font>
      <sz val="11"/>
      <color rgb="FFC00000"/>
      <name val="Arial"/>
      <family val="2"/>
    </font>
    <font>
      <sz val="11"/>
      <color rgb="FFC00000"/>
      <name val="Calibri"/>
      <family val="2"/>
    </font>
    <font>
      <sz val="10"/>
      <color rgb="FFC0000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Calibri"/>
      <family val="2"/>
    </font>
    <font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3">
    <xf numFmtId="0" fontId="0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0" xfId="0" applyFont="1" applyFill="1" applyAlignment="1">
      <alignment wrapText="1"/>
    </xf>
    <xf numFmtId="0" fontId="8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1" fillId="5" borderId="9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11" fillId="5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top" wrapText="1"/>
    </xf>
    <xf numFmtId="0" fontId="14" fillId="0" borderId="9" xfId="1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/>
    <xf numFmtId="0" fontId="20" fillId="0" borderId="0" xfId="0" applyFont="1" applyFill="1" applyAlignment="1">
      <alignment wrapText="1"/>
    </xf>
    <xf numFmtId="0" fontId="21" fillId="5" borderId="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6" borderId="4" xfId="1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left" vertical="top" wrapText="1"/>
    </xf>
    <xf numFmtId="0" fontId="14" fillId="7" borderId="4" xfId="1" applyFont="1" applyFill="1" applyBorder="1" applyAlignment="1">
      <alignment horizontal="left" vertical="top" wrapText="1"/>
    </xf>
    <xf numFmtId="0" fontId="14" fillId="7" borderId="0" xfId="1" applyFont="1" applyFill="1" applyAlignment="1">
      <alignment horizontal="left" vertical="center"/>
    </xf>
    <xf numFmtId="0" fontId="15" fillId="7" borderId="4" xfId="0" applyFont="1" applyFill="1" applyBorder="1" applyAlignment="1">
      <alignment horizontal="left" vertical="top" wrapText="1"/>
    </xf>
    <xf numFmtId="49" fontId="14" fillId="6" borderId="4" xfId="1" applyNumberFormat="1" applyFont="1" applyFill="1" applyBorder="1" applyAlignment="1">
      <alignment horizontal="left" vertical="top" wrapText="1"/>
    </xf>
    <xf numFmtId="0" fontId="15" fillId="6" borderId="4" xfId="0" applyFont="1" applyFill="1" applyBorder="1" applyAlignment="1">
      <alignment horizontal="left" vertical="top" wrapText="1"/>
    </xf>
    <xf numFmtId="0" fontId="14" fillId="7" borderId="7" xfId="1" applyFont="1" applyFill="1" applyBorder="1" applyAlignment="1">
      <alignment horizontal="left" vertical="top" wrapText="1"/>
    </xf>
    <xf numFmtId="0" fontId="16" fillId="7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center"/>
    </xf>
    <xf numFmtId="0" fontId="14" fillId="2" borderId="2" xfId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00">
    <dxf>
      <font>
        <strike val="0"/>
        <outline val="0"/>
        <shadow val="0"/>
        <vertAlign val="baseline"/>
        <sz val="10"/>
        <color rgb="FF0070C0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000FF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5" formatCode="m/d/yyyy\ h:mm:ss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609600</xdr:colOff>
      <xdr:row>74</xdr:row>
      <xdr:rowOff>25400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X376" headerRowCount="0" totalsRowShown="0" headerRowDxfId="99" dataDxfId="97" headerRowBorderDxfId="98" tableBorderDxfId="96" totalsRowBorderDxfId="95">
  <tableColumns count="24">
    <tableColumn id="1" name="Column1" headerRowDxfId="94" dataDxfId="93"/>
    <tableColumn id="2" name="Geographic" headerRowDxfId="92" dataDxfId="91"/>
    <tableColumn id="3" name="Column2" headerRowDxfId="90" dataDxfId="89"/>
    <tableColumn id="4" name="Column3" headerRowDxfId="88" dataDxfId="87"/>
    <tableColumn id="5" name="Column4" headerRowDxfId="86" dataDxfId="85"/>
    <tableColumn id="6" name="Institutional" headerRowDxfId="84" dataDxfId="83"/>
    <tableColumn id="7" name="Column5" headerRowDxfId="82" dataDxfId="81"/>
    <tableColumn id="8" name="Column6" headerRowDxfId="80" dataDxfId="79"/>
    <tableColumn id="9" name="Column7" headerRowDxfId="78" dataDxfId="77"/>
    <tableColumn id="10" name="Column8" headerRowDxfId="76" dataDxfId="75"/>
    <tableColumn id="11" name="Column9" headerRowDxfId="74" dataDxfId="73"/>
    <tableColumn id="12" name="SI" headerRowDxfId="72" dataDxfId="71"/>
    <tableColumn id="13" name="Column10" headerRowDxfId="70" dataDxfId="69"/>
    <tableColumn id="14" name="Brundtland" headerRowDxfId="68" dataDxfId="67"/>
    <tableColumn id="15" name="Column11" headerRowDxfId="66" dataDxfId="65"/>
    <tableColumn id="16" name="Column12" headerRowDxfId="64" dataDxfId="63"/>
    <tableColumn id="17" name="Column13" headerRowDxfId="62" dataDxfId="61"/>
    <tableColumn id="18" name="Column14" headerRowDxfId="60" dataDxfId="59"/>
    <tableColumn id="19" name="Column15" headerRowDxfId="58" dataDxfId="57"/>
    <tableColumn id="20" name="Column16" headerRowDxfId="56" dataDxfId="55"/>
    <tableColumn id="21" name="Column17" headerRowDxfId="54" dataDxfId="53"/>
    <tableColumn id="22" name="Column18" headerRowDxfId="52" dataDxfId="51"/>
    <tableColumn id="23" name="Contact" headerRowDxfId="50" dataDxfId="49"/>
    <tableColumn id="24" name="Column19" headerRowDxfId="48" dataDxfId="47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3:V307" headerRowCount="0" totalsRowShown="0" headerRowBorderDxfId="46" tableBorderDxfId="45" totalsRowBorderDxfId="44">
  <tableColumns count="22">
    <tableColumn id="1" name="Column1" headerRowDxfId="43" dataDxfId="42"/>
    <tableColumn id="2" name="Column2" headerRowDxfId="41" dataDxfId="40"/>
    <tableColumn id="3" name="Column3" headerRowDxfId="39" dataDxfId="38"/>
    <tableColumn id="4" name="Column4" headerRowDxfId="37" dataDxfId="36"/>
    <tableColumn id="5" name="Column5" headerRowDxfId="35" dataDxfId="34"/>
    <tableColumn id="6" name="Column6" headerRowDxfId="33" dataDxfId="32"/>
    <tableColumn id="7" name="Column7" headerRowDxfId="31" dataDxfId="30"/>
    <tableColumn id="8" name="Column8" headerRowDxfId="29" dataDxfId="28"/>
    <tableColumn id="9" name="Column9" headerRowDxfId="27" dataDxfId="26"/>
    <tableColumn id="10" name="Column10" headerRowDxfId="25" dataDxfId="24"/>
    <tableColumn id="11" name="Column11" headerRowDxfId="23" dataDxfId="22"/>
    <tableColumn id="12" name="Column12" headerRowDxfId="21" dataDxfId="20"/>
    <tableColumn id="13" name="Column13" headerRowDxfId="19" dataDxfId="18"/>
    <tableColumn id="14" name="Column14" headerRowDxfId="17" dataDxfId="16"/>
    <tableColumn id="15" name="Column15" headerRowDxfId="15" dataDxfId="14"/>
    <tableColumn id="16" name="Column16" headerRowDxfId="13" dataDxfId="12"/>
    <tableColumn id="17" name="Column17" headerRowDxfId="11" dataDxfId="10"/>
    <tableColumn id="18" name="Column18" headerRowDxfId="9" dataDxfId="8"/>
    <tableColumn id="19" name="Column19" headerRowDxfId="7" dataDxfId="6"/>
    <tableColumn id="20" name="Column20" headerRowDxfId="5" dataDxfId="4"/>
    <tableColumn id="21" name="Column21" headerRowDxfId="3" dataDxfId="2"/>
    <tableColumn id="24" name="Column24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rasslands.ab.ca/" TargetMode="External"/><Relationship Id="rId117" Type="http://schemas.openxmlformats.org/officeDocument/2006/relationships/hyperlink" Target="http://www.sd85.bc.ca/" TargetMode="External"/><Relationship Id="rId21" Type="http://schemas.openxmlformats.org/officeDocument/2006/relationships/hyperlink" Target="http://www.fvsd.ab.ca/" TargetMode="External"/><Relationship Id="rId42" Type="http://schemas.openxmlformats.org/officeDocument/2006/relationships/hyperlink" Target="http://www.csno.ab.ca/" TargetMode="External"/><Relationship Id="rId47" Type="http://schemas.openxmlformats.org/officeDocument/2006/relationships/hyperlink" Target="http://www.phrd.ab.ca/" TargetMode="External"/><Relationship Id="rId63" Type="http://schemas.openxmlformats.org/officeDocument/2006/relationships/hyperlink" Target="http://sd10.bc.ca/" TargetMode="External"/><Relationship Id="rId68" Type="http://schemas.openxmlformats.org/officeDocument/2006/relationships/hyperlink" Target="http://www.sd27.bc.ca/" TargetMode="External"/><Relationship Id="rId84" Type="http://schemas.openxmlformats.org/officeDocument/2006/relationships/hyperlink" Target="http://www.sd73.bc.ca/" TargetMode="External"/><Relationship Id="rId89" Type="http://schemas.openxmlformats.org/officeDocument/2006/relationships/hyperlink" Target="http://www.mpsd.ca/" TargetMode="External"/><Relationship Id="rId112" Type="http://schemas.openxmlformats.org/officeDocument/2006/relationships/hyperlink" Target="http://sd5.bc.ca/" TargetMode="External"/><Relationship Id="rId133" Type="http://schemas.openxmlformats.org/officeDocument/2006/relationships/hyperlink" Target="http://www.csfn.ca/" TargetMode="External"/><Relationship Id="rId138" Type="http://schemas.openxmlformats.org/officeDocument/2006/relationships/hyperlink" Target="http://www.cscprovidence.ca/" TargetMode="External"/><Relationship Id="rId154" Type="http://schemas.openxmlformats.org/officeDocument/2006/relationships/hyperlink" Target="http://commissionscolaire.csfy.ca/fr/Foire_aux_questions_83.html" TargetMode="External"/><Relationship Id="rId16" Type="http://schemas.openxmlformats.org/officeDocument/2006/relationships/hyperlink" Target="http://www.eips.ca/" TargetMode="External"/><Relationship Id="rId107" Type="http://schemas.openxmlformats.org/officeDocument/2006/relationships/hyperlink" Target="http://www.sd38.bc.ca/" TargetMode="External"/><Relationship Id="rId11" Type="http://schemas.openxmlformats.org/officeDocument/2006/relationships/hyperlink" Target="http://www.ecacs16.ab.ca/" TargetMode="External"/><Relationship Id="rId32" Type="http://schemas.openxmlformats.org/officeDocument/2006/relationships/hyperlink" Target="http://www.horizon.ab.ca/" TargetMode="External"/><Relationship Id="rId37" Type="http://schemas.openxmlformats.org/officeDocument/2006/relationships/hyperlink" Target="http://www.mhcbe.ab.ca/" TargetMode="External"/><Relationship Id="rId53" Type="http://schemas.openxmlformats.org/officeDocument/2006/relationships/hyperlink" Target="http://www.spschools.org/" TargetMode="External"/><Relationship Id="rId58" Type="http://schemas.openxmlformats.org/officeDocument/2006/relationships/hyperlink" Target="http://www.westwind.ab.ca/" TargetMode="External"/><Relationship Id="rId74" Type="http://schemas.openxmlformats.org/officeDocument/2006/relationships/hyperlink" Target="http://www.csf.bc.ca/" TargetMode="External"/><Relationship Id="rId79" Type="http://schemas.openxmlformats.org/officeDocument/2006/relationships/hyperlink" Target="http://www.sd78.bc.ca/" TargetMode="External"/><Relationship Id="rId102" Type="http://schemas.openxmlformats.org/officeDocument/2006/relationships/hyperlink" Target="http://www.sd57.bc.ca/" TargetMode="External"/><Relationship Id="rId123" Type="http://schemas.openxmlformats.org/officeDocument/2006/relationships/hyperlink" Target="http://web1.nbed.nb.ca/sites/ASD-E/Pages/default.aspx" TargetMode="External"/><Relationship Id="rId128" Type="http://schemas.openxmlformats.org/officeDocument/2006/relationships/hyperlink" Target="http://web1.nbed.nb.ca/sites/dsne/Pages/default.aspx" TargetMode="External"/><Relationship Id="rId144" Type="http://schemas.openxmlformats.org/officeDocument/2006/relationships/hyperlink" Target="http://www.gov.pe.ca/edu/elsb/" TargetMode="External"/><Relationship Id="rId149" Type="http://schemas.openxmlformats.org/officeDocument/2006/relationships/hyperlink" Target="http://www.swlauriersb.qc.ca/" TargetMode="External"/><Relationship Id="rId5" Type="http://schemas.openxmlformats.org/officeDocument/2006/relationships/hyperlink" Target="http://www.cssd.ab.ca/" TargetMode="External"/><Relationship Id="rId90" Type="http://schemas.openxmlformats.org/officeDocument/2006/relationships/hyperlink" Target="http://www.sd68.bc.ca/" TargetMode="External"/><Relationship Id="rId95" Type="http://schemas.openxmlformats.org/officeDocument/2006/relationships/hyperlink" Target="http://www.sd83.bc.ca/" TargetMode="External"/><Relationship Id="rId22" Type="http://schemas.openxmlformats.org/officeDocument/2006/relationships/hyperlink" Target="http://www.ghsd75.com/" TargetMode="External"/><Relationship Id="rId27" Type="http://schemas.openxmlformats.org/officeDocument/2006/relationships/hyperlink" Target="http://www.centrenord.ab.ca/" TargetMode="External"/><Relationship Id="rId43" Type="http://schemas.openxmlformats.org/officeDocument/2006/relationships/hyperlink" Target="http://www.pallisersd.ab.ca/" TargetMode="External"/><Relationship Id="rId48" Type="http://schemas.openxmlformats.org/officeDocument/2006/relationships/hyperlink" Target="http://www.plrd.ab.ca/" TargetMode="External"/><Relationship Id="rId64" Type="http://schemas.openxmlformats.org/officeDocument/2006/relationships/hyperlink" Target="http://www.sd51.bc.ca/" TargetMode="External"/><Relationship Id="rId69" Type="http://schemas.openxmlformats.org/officeDocument/2006/relationships/hyperlink" Target="http://www.sd49.bc.ca/" TargetMode="External"/><Relationship Id="rId113" Type="http://schemas.openxmlformats.org/officeDocument/2006/relationships/hyperlink" Target="http://www.sd87.bc.ca/" TargetMode="External"/><Relationship Id="rId118" Type="http://schemas.openxmlformats.org/officeDocument/2006/relationships/hyperlink" Target="http://www.sd84.bc.ca/" TargetMode="External"/><Relationship Id="rId134" Type="http://schemas.openxmlformats.org/officeDocument/2006/relationships/hyperlink" Target="http://kitikmeot.edu.nu.ca/" TargetMode="External"/><Relationship Id="rId139" Type="http://schemas.openxmlformats.org/officeDocument/2006/relationships/hyperlink" Target="http://www.opsba.org/index.php?q=who_we_are/member_boards/james_bay_lowlands_secondary_school_board" TargetMode="External"/><Relationship Id="rId80" Type="http://schemas.openxmlformats.org/officeDocument/2006/relationships/hyperlink" Target="http://www.sd74.bc.ca/" TargetMode="External"/><Relationship Id="rId85" Type="http://schemas.openxmlformats.org/officeDocument/2006/relationships/hyperlink" Target="http://www.sd8.bc.ca/" TargetMode="External"/><Relationship Id="rId150" Type="http://schemas.openxmlformats.org/officeDocument/2006/relationships/hyperlink" Target="http://cswq.wqsb.qc.ca/" TargetMode="External"/><Relationship Id="rId155" Type="http://schemas.openxmlformats.org/officeDocument/2006/relationships/table" Target="../tables/table1.xml"/><Relationship Id="rId12" Type="http://schemas.openxmlformats.org/officeDocument/2006/relationships/hyperlink" Target="http://www.centreest.ca/" TargetMode="External"/><Relationship Id="rId17" Type="http://schemas.openxmlformats.org/officeDocument/2006/relationships/hyperlink" Target="http://www.ecsrd.ca/" TargetMode="External"/><Relationship Id="rId25" Type="http://schemas.openxmlformats.org/officeDocument/2006/relationships/hyperlink" Target="http://www.gypsd.ca/" TargetMode="External"/><Relationship Id="rId33" Type="http://schemas.openxmlformats.org/officeDocument/2006/relationships/hyperlink" Target="http://www.lcsd150.ab.ca/" TargetMode="External"/><Relationship Id="rId38" Type="http://schemas.openxmlformats.org/officeDocument/2006/relationships/hyperlink" Target="http://www.sd76.ab.ca/" TargetMode="External"/><Relationship Id="rId46" Type="http://schemas.openxmlformats.org/officeDocument/2006/relationships/hyperlink" Target="http://www.pwsd76.ab.ca/" TargetMode="External"/><Relationship Id="rId59" Type="http://schemas.openxmlformats.org/officeDocument/2006/relationships/hyperlink" Target="http://www.wrps.ab.ca/" TargetMode="External"/><Relationship Id="rId67" Type="http://schemas.openxmlformats.org/officeDocument/2006/relationships/hyperlink" Target="http://www.sd72.bc.ca/" TargetMode="External"/><Relationship Id="rId103" Type="http://schemas.openxmlformats.org/officeDocument/2006/relationships/hyperlink" Target="http://www.sd52.bc.ca/" TargetMode="External"/><Relationship Id="rId108" Type="http://schemas.openxmlformats.org/officeDocument/2006/relationships/hyperlink" Target="http://www.sd6.bc.ca/" TargetMode="External"/><Relationship Id="rId116" Type="http://schemas.openxmlformats.org/officeDocument/2006/relationships/hyperlink" Target="http://www.vsb.bc.ca/" TargetMode="External"/><Relationship Id="rId124" Type="http://schemas.openxmlformats.org/officeDocument/2006/relationships/hyperlink" Target="http://asd-n.nbed.nb.ca/" TargetMode="External"/><Relationship Id="rId129" Type="http://schemas.openxmlformats.org/officeDocument/2006/relationships/hyperlink" Target="http://www.dsfno.ca/" TargetMode="External"/><Relationship Id="rId137" Type="http://schemas.openxmlformats.org/officeDocument/2006/relationships/hyperlink" Target="http://www.bhncdsb.ca/" TargetMode="External"/><Relationship Id="rId20" Type="http://schemas.openxmlformats.org/officeDocument/2006/relationships/hyperlink" Target="http://www.fmcsd.ab.ca/" TargetMode="External"/><Relationship Id="rId41" Type="http://schemas.openxmlformats.org/officeDocument/2006/relationships/hyperlink" Target="http://www.northland61.ab.ca/" TargetMode="External"/><Relationship Id="rId54" Type="http://schemas.openxmlformats.org/officeDocument/2006/relationships/hyperlink" Target="http://www.stpauleducation.ab.ca/" TargetMode="External"/><Relationship Id="rId62" Type="http://schemas.openxmlformats.org/officeDocument/2006/relationships/hyperlink" Target="http://www.sd70.bc.ca/" TargetMode="External"/><Relationship Id="rId70" Type="http://schemas.openxmlformats.org/officeDocument/2006/relationships/hyperlink" Target="http://www.sd23.bc.ca/" TargetMode="External"/><Relationship Id="rId75" Type="http://schemas.openxmlformats.org/officeDocument/2006/relationships/hyperlink" Target="http://www.sd43.bc.ca/" TargetMode="External"/><Relationship Id="rId83" Type="http://schemas.openxmlformats.org/officeDocument/2006/relationships/hyperlink" Target="http://www.sd50.bc.ca/" TargetMode="External"/><Relationship Id="rId88" Type="http://schemas.openxmlformats.org/officeDocument/2006/relationships/hyperlink" Target="http://www.sd42.ca/" TargetMode="External"/><Relationship Id="rId91" Type="http://schemas.openxmlformats.org/officeDocument/2006/relationships/hyperlink" Target="http://www.sd91.bc.ca/" TargetMode="External"/><Relationship Id="rId96" Type="http://schemas.openxmlformats.org/officeDocument/2006/relationships/hyperlink" Target="http://www.sd44.ca/" TargetMode="External"/><Relationship Id="rId111" Type="http://schemas.openxmlformats.org/officeDocument/2006/relationships/hyperlink" Target="http://www.sd62.bc.ca/" TargetMode="External"/><Relationship Id="rId132" Type="http://schemas.openxmlformats.org/officeDocument/2006/relationships/hyperlink" Target="http://www.wolfcreek.ab.ca/" TargetMode="External"/><Relationship Id="rId140" Type="http://schemas.openxmlformats.org/officeDocument/2006/relationships/hyperlink" Target="http://www.ldcsb.on.ca/" TargetMode="External"/><Relationship Id="rId145" Type="http://schemas.openxmlformats.org/officeDocument/2006/relationships/hyperlink" Target="http://www.csdraveurs.qc.ca/" TargetMode="External"/><Relationship Id="rId153" Type="http://schemas.openxmlformats.org/officeDocument/2006/relationships/hyperlink" Target="http://www.lpsd.ca/" TargetMode="External"/><Relationship Id="rId1" Type="http://schemas.openxmlformats.org/officeDocument/2006/relationships/hyperlink" Target="http://www.aspenview.org/" TargetMode="External"/><Relationship Id="rId6" Type="http://schemas.openxmlformats.org/officeDocument/2006/relationships/hyperlink" Target="http://www.cbe.ab.ca/" TargetMode="External"/><Relationship Id="rId15" Type="http://schemas.openxmlformats.org/officeDocument/2006/relationships/hyperlink" Target="http://www.eics.ab.ca/" TargetMode="External"/><Relationship Id="rId23" Type="http://schemas.openxmlformats.org/officeDocument/2006/relationships/hyperlink" Target="http://gpcsd.ca/" TargetMode="External"/><Relationship Id="rId28" Type="http://schemas.openxmlformats.org/officeDocument/2006/relationships/hyperlink" Target="http://www.gsacrd.ab.ca/" TargetMode="External"/><Relationship Id="rId36" Type="http://schemas.openxmlformats.org/officeDocument/2006/relationships/hyperlink" Target="http://www.lrsd.ab.ca/" TargetMode="External"/><Relationship Id="rId49" Type="http://schemas.openxmlformats.org/officeDocument/2006/relationships/hyperlink" Target="http://www.prrdweb.com/" TargetMode="External"/><Relationship Id="rId57" Type="http://schemas.openxmlformats.org/officeDocument/2006/relationships/hyperlink" Target="http://www.conseildusud.ab.ca/" TargetMode="External"/><Relationship Id="rId106" Type="http://schemas.openxmlformats.org/officeDocument/2006/relationships/hyperlink" Target="http://www.sd19.bc.ca/" TargetMode="External"/><Relationship Id="rId114" Type="http://schemas.openxmlformats.org/officeDocument/2006/relationships/hyperlink" Target="http://www.sd46.bc.ca/" TargetMode="External"/><Relationship Id="rId119" Type="http://schemas.openxmlformats.org/officeDocument/2006/relationships/hyperlink" Target="http://www.sd22.bc.ca/" TargetMode="External"/><Relationship Id="rId127" Type="http://schemas.openxmlformats.org/officeDocument/2006/relationships/hyperlink" Target="http://francophonesud.nbed.nb.ca/" TargetMode="External"/><Relationship Id="rId10" Type="http://schemas.openxmlformats.org/officeDocument/2006/relationships/hyperlink" Target="http://www.redeemer.ab.ca/" TargetMode="External"/><Relationship Id="rId31" Type="http://schemas.openxmlformats.org/officeDocument/2006/relationships/hyperlink" Target="http://www.holyspirit.ab.ca/" TargetMode="External"/><Relationship Id="rId44" Type="http://schemas.openxmlformats.org/officeDocument/2006/relationships/hyperlink" Target="http://www.psd70.ab.ca/" TargetMode="External"/><Relationship Id="rId52" Type="http://schemas.openxmlformats.org/officeDocument/2006/relationships/hyperlink" Target="http://www.rockyview.ab.ca/" TargetMode="External"/><Relationship Id="rId60" Type="http://schemas.openxmlformats.org/officeDocument/2006/relationships/hyperlink" Target="http://www.wrsd.ca/" TargetMode="External"/><Relationship Id="rId65" Type="http://schemas.openxmlformats.org/officeDocument/2006/relationships/hyperlink" Target="http://www.sd54.bc.ca/" TargetMode="External"/><Relationship Id="rId73" Type="http://schemas.openxmlformats.org/officeDocument/2006/relationships/hyperlink" Target="http://www.sd71.bc.ca/" TargetMode="External"/><Relationship Id="rId78" Type="http://schemas.openxmlformats.org/officeDocument/2006/relationships/hyperlink" Target="http://www.sd81.bc.ca/" TargetMode="External"/><Relationship Id="rId81" Type="http://schemas.openxmlformats.org/officeDocument/2006/relationships/hyperlink" Target="http://www.sd61.bc.ca/" TargetMode="External"/><Relationship Id="rId86" Type="http://schemas.openxmlformats.org/officeDocument/2006/relationships/hyperlink" Target="http://www.sd20.bc.ca/" TargetMode="External"/><Relationship Id="rId94" Type="http://schemas.openxmlformats.org/officeDocument/2006/relationships/hyperlink" Target="http://www.nisgaa.bc.ca/" TargetMode="External"/><Relationship Id="rId99" Type="http://schemas.openxmlformats.org/officeDocument/2006/relationships/hyperlink" Target="http://www.prn.bc.ca/" TargetMode="External"/><Relationship Id="rId101" Type="http://schemas.openxmlformats.org/officeDocument/2006/relationships/hyperlink" Target="http://www.sd47.bc.ca/" TargetMode="External"/><Relationship Id="rId122" Type="http://schemas.openxmlformats.org/officeDocument/2006/relationships/hyperlink" Target="http://www.sdwhiteshell.mb.ca/" TargetMode="External"/><Relationship Id="rId130" Type="http://schemas.openxmlformats.org/officeDocument/2006/relationships/hyperlink" Target="http://mikmaq.ednet.ns.ca/" TargetMode="External"/><Relationship Id="rId135" Type="http://schemas.openxmlformats.org/officeDocument/2006/relationships/hyperlink" Target="http://kivalliq.edu.nu.ca/" TargetMode="External"/><Relationship Id="rId143" Type="http://schemas.openxmlformats.org/officeDocument/2006/relationships/hyperlink" Target="http://pssbp.ca/" TargetMode="External"/><Relationship Id="rId148" Type="http://schemas.openxmlformats.org/officeDocument/2006/relationships/hyperlink" Target="http://www.rsb.qc.ca/" TargetMode="External"/><Relationship Id="rId151" Type="http://schemas.openxmlformats.org/officeDocument/2006/relationships/hyperlink" Target="http://www.englefeld.ca/School/HomeSchool.html" TargetMode="External"/><Relationship Id="rId4" Type="http://schemas.openxmlformats.org/officeDocument/2006/relationships/hyperlink" Target="http://www.btps.ca/" TargetMode="External"/><Relationship Id="rId9" Type="http://schemas.openxmlformats.org/officeDocument/2006/relationships/hyperlink" Target="http://www.clearview.ab.ca/" TargetMode="External"/><Relationship Id="rId13" Type="http://schemas.openxmlformats.org/officeDocument/2006/relationships/hyperlink" Target="http://www.ecsd.net/" TargetMode="External"/><Relationship Id="rId18" Type="http://schemas.openxmlformats.org/officeDocument/2006/relationships/hyperlink" Target="http://www.fsd38.ab.ca/" TargetMode="External"/><Relationship Id="rId39" Type="http://schemas.openxmlformats.org/officeDocument/2006/relationships/hyperlink" Target="http://www.ngrd.ab.ca/" TargetMode="External"/><Relationship Id="rId109" Type="http://schemas.openxmlformats.org/officeDocument/2006/relationships/hyperlink" Target="http://www.sd63.bc.ca/" TargetMode="External"/><Relationship Id="rId34" Type="http://schemas.openxmlformats.org/officeDocument/2006/relationships/hyperlink" Target="http://www.lethsd.ab.ca/" TargetMode="External"/><Relationship Id="rId50" Type="http://schemas.openxmlformats.org/officeDocument/2006/relationships/hyperlink" Target="http://www.rdcrd.ab.ca/" TargetMode="External"/><Relationship Id="rId55" Type="http://schemas.openxmlformats.org/officeDocument/2006/relationships/hyperlink" Target="http://www.starcatholic.ab.ca/" TargetMode="External"/><Relationship Id="rId76" Type="http://schemas.openxmlformats.org/officeDocument/2006/relationships/hyperlink" Target="http://www.sd79.bc.ca/" TargetMode="External"/><Relationship Id="rId97" Type="http://schemas.openxmlformats.org/officeDocument/2006/relationships/hyperlink" Target="http://www.sd53.bc.ca/" TargetMode="External"/><Relationship Id="rId104" Type="http://schemas.openxmlformats.org/officeDocument/2006/relationships/hyperlink" Target="http://www.sd69.bc.ca/" TargetMode="External"/><Relationship Id="rId120" Type="http://schemas.openxmlformats.org/officeDocument/2006/relationships/hyperlink" Target="http://www.sd45.bc.ca/" TargetMode="External"/><Relationship Id="rId125" Type="http://schemas.openxmlformats.org/officeDocument/2006/relationships/hyperlink" Target="http://web1.nbed.nb.ca/sites/ASD-S/Pages/welcome.aspx" TargetMode="External"/><Relationship Id="rId141" Type="http://schemas.openxmlformats.org/officeDocument/2006/relationships/hyperlink" Target="http://www.opsba.org/index.php?q=who_we_are/member_boards/moose_factory_island_district_school_area_board" TargetMode="External"/><Relationship Id="rId146" Type="http://schemas.openxmlformats.org/officeDocument/2006/relationships/hyperlink" Target="http://www.etsb.qc.ca/" TargetMode="External"/><Relationship Id="rId7" Type="http://schemas.openxmlformats.org/officeDocument/2006/relationships/hyperlink" Target="http://www.crps.ca/" TargetMode="External"/><Relationship Id="rId71" Type="http://schemas.openxmlformats.org/officeDocument/2006/relationships/hyperlink" Target="http://www.sd33.bc.ca/" TargetMode="External"/><Relationship Id="rId92" Type="http://schemas.openxmlformats.org/officeDocument/2006/relationships/hyperlink" Target="http://www.sd40.bc.ca/" TargetMode="External"/><Relationship Id="rId2" Type="http://schemas.openxmlformats.org/officeDocument/2006/relationships/hyperlink" Target="http://www.brsd.ab.ca/" TargetMode="External"/><Relationship Id="rId29" Type="http://schemas.openxmlformats.org/officeDocument/2006/relationships/hyperlink" Target="http://www.hpsd48.ab.ca/" TargetMode="External"/><Relationship Id="rId24" Type="http://schemas.openxmlformats.org/officeDocument/2006/relationships/hyperlink" Target="http://www.gppsd.ab.ca/" TargetMode="External"/><Relationship Id="rId40" Type="http://schemas.openxmlformats.org/officeDocument/2006/relationships/hyperlink" Target="http://www.nlsd.ab.ca/" TargetMode="External"/><Relationship Id="rId45" Type="http://schemas.openxmlformats.org/officeDocument/2006/relationships/hyperlink" Target="http://www.prsd.ab.ca/" TargetMode="External"/><Relationship Id="rId66" Type="http://schemas.openxmlformats.org/officeDocument/2006/relationships/hyperlink" Target="http://www.sd41.bc.ca/" TargetMode="External"/><Relationship Id="rId87" Type="http://schemas.openxmlformats.org/officeDocument/2006/relationships/hyperlink" Target="http://www.sd35.bc.ca/" TargetMode="External"/><Relationship Id="rId110" Type="http://schemas.openxmlformats.org/officeDocument/2006/relationships/hyperlink" Target="http://sd48seatosky.org/" TargetMode="External"/><Relationship Id="rId115" Type="http://schemas.openxmlformats.org/officeDocument/2006/relationships/hyperlink" Target="http://www.sd36.bc.ca/" TargetMode="External"/><Relationship Id="rId131" Type="http://schemas.openxmlformats.org/officeDocument/2006/relationships/hyperlink" Target="http://www.csftno.com/" TargetMode="External"/><Relationship Id="rId136" Type="http://schemas.openxmlformats.org/officeDocument/2006/relationships/hyperlink" Target="http://qikiqtani.edu.nu.ca/" TargetMode="External"/><Relationship Id="rId61" Type="http://schemas.openxmlformats.org/officeDocument/2006/relationships/hyperlink" Target="http://www.sd34.bc.ca/" TargetMode="External"/><Relationship Id="rId82" Type="http://schemas.openxmlformats.org/officeDocument/2006/relationships/hyperlink" Target="http://www.sd64.bc.ca/" TargetMode="External"/><Relationship Id="rId152" Type="http://schemas.openxmlformats.org/officeDocument/2006/relationships/hyperlink" Target="http://www.lcsd.ca/" TargetMode="External"/><Relationship Id="rId19" Type="http://schemas.openxmlformats.org/officeDocument/2006/relationships/hyperlink" Target="http://www.fmpsdschools.ca/" TargetMode="External"/><Relationship Id="rId14" Type="http://schemas.openxmlformats.org/officeDocument/2006/relationships/hyperlink" Target="http://www.epsb.ca/" TargetMode="External"/><Relationship Id="rId30" Type="http://schemas.openxmlformats.org/officeDocument/2006/relationships/hyperlink" Target="http://www.hfcrd.ab.ca/" TargetMode="External"/><Relationship Id="rId35" Type="http://schemas.openxmlformats.org/officeDocument/2006/relationships/hyperlink" Target="http://www.livingwaters.ab.ca/" TargetMode="External"/><Relationship Id="rId56" Type="http://schemas.openxmlformats.org/officeDocument/2006/relationships/hyperlink" Target="http://www.sturgeon.ab.ca/" TargetMode="External"/><Relationship Id="rId77" Type="http://schemas.openxmlformats.org/officeDocument/2006/relationships/hyperlink" Target="http://web.deltasd.bc.ca/" TargetMode="External"/><Relationship Id="rId100" Type="http://schemas.openxmlformats.org/officeDocument/2006/relationships/hyperlink" Target="http://www.sd59.bc.ca/" TargetMode="External"/><Relationship Id="rId105" Type="http://schemas.openxmlformats.org/officeDocument/2006/relationships/hyperlink" Target="http://www.sd28.bc.ca/" TargetMode="External"/><Relationship Id="rId126" Type="http://schemas.openxmlformats.org/officeDocument/2006/relationships/hyperlink" Target="http://web1.nbed.nb.ca/sites/asd-w/Pages/default.aspx" TargetMode="External"/><Relationship Id="rId147" Type="http://schemas.openxmlformats.org/officeDocument/2006/relationships/hyperlink" Target="http://www.emsb.qc.ca/emsb_en/index_en.asp" TargetMode="External"/><Relationship Id="rId8" Type="http://schemas.openxmlformats.org/officeDocument/2006/relationships/hyperlink" Target="http://www.chinooksedge.ab.ca/" TargetMode="External"/><Relationship Id="rId51" Type="http://schemas.openxmlformats.org/officeDocument/2006/relationships/hyperlink" Target="http://www.rdpsd.ab.ca/" TargetMode="External"/><Relationship Id="rId72" Type="http://schemas.openxmlformats.org/officeDocument/2006/relationships/hyperlink" Target="http://www.cmsd.bc.ca/" TargetMode="External"/><Relationship Id="rId93" Type="http://schemas.openxmlformats.org/officeDocument/2006/relationships/hyperlink" Target="http://www.sd58.bc.ca/" TargetMode="External"/><Relationship Id="rId98" Type="http://schemas.openxmlformats.org/officeDocument/2006/relationships/hyperlink" Target="http://www.sd67.bc.ca/" TargetMode="External"/><Relationship Id="rId121" Type="http://schemas.openxmlformats.org/officeDocument/2006/relationships/hyperlink" Target="http://www.trsd32.mb.ca/" TargetMode="External"/><Relationship Id="rId142" Type="http://schemas.openxmlformats.org/officeDocument/2006/relationships/hyperlink" Target="http://www.opsba.org/index.php?q=who_we_are/member_boards/moosonee_district_school_area_board" TargetMode="External"/><Relationship Id="rId3" Type="http://schemas.openxmlformats.org/officeDocument/2006/relationships/hyperlink" Target="http://www.blackgold.ca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gpcsd.ca/documents/general/500-Business%20Administration.pdf" TargetMode="External"/><Relationship Id="rId21" Type="http://schemas.openxmlformats.org/officeDocument/2006/relationships/hyperlink" Target="https://bcsd73.civicweb.net/FileStorage/3A335D41975546969B9B820BB879505A-1133.1%20ENERGY%20CONSERVATION.pdf" TargetMode="External"/><Relationship Id="rId42" Type="http://schemas.openxmlformats.org/officeDocument/2006/relationships/hyperlink" Target="https://sharepoint.sd62.bc.ca/sites/public/policies/Policies/F-228%20Policy%20Pest%20Management.aspx" TargetMode="External"/><Relationship Id="rId63" Type="http://schemas.openxmlformats.org/officeDocument/2006/relationships/hyperlink" Target="http://www.dpcdsb.org/NR/rdonlyres/968A5950-6EC9-41F5-AC7D-B146380BA78C/121611/2100.pdf" TargetMode="External"/><Relationship Id="rId84" Type="http://schemas.openxmlformats.org/officeDocument/2006/relationships/hyperlink" Target="http://www.tcdsb.org/Board/environment/EnergyConservation/Pages/default.aspx" TargetMode="External"/><Relationship Id="rId138" Type="http://schemas.openxmlformats.org/officeDocument/2006/relationships/hyperlink" Target="http://www.sd71.bc.ca/sd71/policy_manual/manual/3055.pdf" TargetMode="External"/><Relationship Id="rId159" Type="http://schemas.openxmlformats.org/officeDocument/2006/relationships/hyperlink" Target="http://www.ksd.mb.ca/" TargetMode="External"/><Relationship Id="rId170" Type="http://schemas.openxmlformats.org/officeDocument/2006/relationships/hyperlink" Target="http://srsb.ca/sites/default/files/8A3%20Waste%20Management-F.pdf" TargetMode="External"/><Relationship Id="rId191" Type="http://schemas.openxmlformats.org/officeDocument/2006/relationships/hyperlink" Target="http://csviamonde.ca/Membres-du-Conseil/Politiques-et-directives-administratives/Politique%20et%20directives%20administratives/3_06_Education_environnementale_politique.pdf" TargetMode="External"/><Relationship Id="rId205" Type="http://schemas.openxmlformats.org/officeDocument/2006/relationships/hyperlink" Target="http://www.peelschools.org/students/40hours/volunteerjobboard/Documents/POLICY%2074%20-%20Environmental%20Policy.pdf" TargetMode="External"/><Relationship Id="rId226" Type="http://schemas.openxmlformats.org/officeDocument/2006/relationships/hyperlink" Target="http://www.cshbo.qc.ca/Documents/12-02-15dg-0704-05environnement.pdf" TargetMode="External"/><Relationship Id="rId247" Type="http://schemas.openxmlformats.org/officeDocument/2006/relationships/hyperlink" Target="http://pacsd.ca/about-us/media-releases/196-ecole-st-anne-receives-leeds-certification" TargetMode="External"/><Relationship Id="rId107" Type="http://schemas.openxmlformats.org/officeDocument/2006/relationships/hyperlink" Target="http://www.btps.ca/documents/general/801-2AP%20-%20Accident%20PRevention.pdf" TargetMode="External"/><Relationship Id="rId11" Type="http://schemas.openxmlformats.org/officeDocument/2006/relationships/hyperlink" Target="http://prrdweb.com/documents/general/M101.pdf" TargetMode="External"/><Relationship Id="rId32" Type="http://schemas.openxmlformats.org/officeDocument/2006/relationships/hyperlink" Target="http://www.sd44.ca/Board/PoliciesProcedures/Series200/Policy205/Pages/default.aspx" TargetMode="External"/><Relationship Id="rId53" Type="http://schemas.openxmlformats.org/officeDocument/2006/relationships/hyperlink" Target="http://web1.nbed.nb.ca/sites/ASD-W/Policies/Documents/700%20-%20Health%20and%20Safety/ASD-W-750-1%20-%20Pest%20Control.pdf" TargetMode="External"/><Relationship Id="rId74" Type="http://schemas.openxmlformats.org/officeDocument/2006/relationships/hyperlink" Target="https://bboard.ocsb.ca/bbcswebdav/institution/OCSB%20Corporate/Board%20Departments/Directorate%20and%20Corporate%20Services/Policies%20%26%20Procedures/E%20-%20Planning%20and%20Facilities/E-5%20Property/Energy%20Managment.pdf" TargetMode="External"/><Relationship Id="rId128" Type="http://schemas.openxmlformats.org/officeDocument/2006/relationships/hyperlink" Target="http://www.rockyview.ab.ca/board_policies/boardpolicies/facilities-2/FECB-SustainableBuilding.pdf/view" TargetMode="External"/><Relationship Id="rId149" Type="http://schemas.openxmlformats.org/officeDocument/2006/relationships/hyperlink" Target="http://www.sd67.bc.ca/policies.asp?o_id=237&amp;PageSize=20&amp;Page=1&amp;order_by=&amp;desc=0&amp;q=" TargetMode="External"/><Relationship Id="rId5" Type="http://schemas.openxmlformats.org/officeDocument/2006/relationships/hyperlink" Target="https://www.cscree.qc.ca/en/documents/policies/general-administration/143-adm-05-award-of-supply-services-and-construction-contracts/file" TargetMode="External"/><Relationship Id="rId95" Type="http://schemas.openxmlformats.org/officeDocument/2006/relationships/hyperlink" Target="http://www.rcsd.ca/uploads/Matthew.Marguerite%20oil%20recycling.pdf" TargetMode="External"/><Relationship Id="rId160" Type="http://schemas.openxmlformats.org/officeDocument/2006/relationships/hyperlink" Target="http://www.mysterynet.mb.ca/images/stories/Docs/BoardPolicy.pdf" TargetMode="External"/><Relationship Id="rId181" Type="http://schemas.openxmlformats.org/officeDocument/2006/relationships/hyperlink" Target="http://www.cdsbeo.on.ca/policies/B12-Environmental_Education.pdf" TargetMode="External"/><Relationship Id="rId216" Type="http://schemas.openxmlformats.org/officeDocument/2006/relationships/hyperlink" Target="http://www.wellingtoncssb.edu.on.ca/DistrictOffice/Policies/Documents/P.SCR.C.2%20Environmental%20Responsibility.pdf" TargetMode="External"/><Relationship Id="rId237" Type="http://schemas.openxmlformats.org/officeDocument/2006/relationships/hyperlink" Target="https://www.swlauriersb.qc.ca/environment/home.html" TargetMode="External"/><Relationship Id="rId22" Type="http://schemas.openxmlformats.org/officeDocument/2006/relationships/hyperlink" Target="http://www.sd35.bc.ca/board/Policies/Policy%204010(A).pdf" TargetMode="External"/><Relationship Id="rId43" Type="http://schemas.openxmlformats.org/officeDocument/2006/relationships/hyperlink" Target="http://sd5.bc.ca/news/" TargetMode="External"/><Relationship Id="rId64" Type="http://schemas.openxmlformats.org/officeDocument/2006/relationships/hyperlink" Target="http://www.ddsb.ca/AboutUs/FacilitiesAccommodations/Pages/Waste-Reduction--Energy-Conservations.aspx" TargetMode="External"/><Relationship Id="rId118" Type="http://schemas.openxmlformats.org/officeDocument/2006/relationships/hyperlink" Target="http://www.gppsd.ab.ca/Board/Policies/Documents/Policy%2001-%20GPPSD%20Mission%20and%20Guiding%20Principles%20(Jan%2029).pdf" TargetMode="External"/><Relationship Id="rId139" Type="http://schemas.openxmlformats.org/officeDocument/2006/relationships/hyperlink" Target="https://bcsd79.civicweb.net/Documents/DocumentList.aspx?ID=1039" TargetMode="External"/><Relationship Id="rId85" Type="http://schemas.openxmlformats.org/officeDocument/2006/relationships/hyperlink" Target="http://www.tcdsb.org/Board/environment/documents/TCDSB%20Waste%20Reduction%20Guidelines10.pdf" TargetMode="External"/><Relationship Id="rId150" Type="http://schemas.openxmlformats.org/officeDocument/2006/relationships/hyperlink" Target="https://bcsd28.civicweb.net/FileStorage/DAA6D0F4F9D84D28A780D14AE3E874A6-Policy%20702%20-%20Environmental%20Sustainability.pdf" TargetMode="External"/><Relationship Id="rId171" Type="http://schemas.openxmlformats.org/officeDocument/2006/relationships/hyperlink" Target="http://www.tcrsb.ca/School%20Board%20Policies/500%20-%20Operations/523%20Energy%20Conservation.pdf" TargetMode="External"/><Relationship Id="rId192" Type="http://schemas.openxmlformats.org/officeDocument/2006/relationships/hyperlink" Target="http://docushare.dsb1.edu.on.ca/docushare/dsweb/Get/Document-15515/1.2.27.pdf" TargetMode="External"/><Relationship Id="rId206" Type="http://schemas.openxmlformats.org/officeDocument/2006/relationships/hyperlink" Target="http://www.pvnccdsb.on.ca/uploads/149/Doc_634576459857578360.pdf" TargetMode="External"/><Relationship Id="rId227" Type="http://schemas.openxmlformats.org/officeDocument/2006/relationships/hyperlink" Target="http://web.csdn.qc.ca/sites/default/files/documents/3_14_Politique_environnementale_CSDNx.pdf" TargetMode="External"/><Relationship Id="rId248" Type="http://schemas.openxmlformats.org/officeDocument/2006/relationships/hyperlink" Target="http://www.rbe.sk.ca/sites/default/files/admin_procedures/ap_640.pdf" TargetMode="External"/><Relationship Id="rId12" Type="http://schemas.openxmlformats.org/officeDocument/2006/relationships/hyperlink" Target="http://rdcrd.ab.ca/user_files/users/1/Media/Admin%20Policies/ADMIN%20MAN%20500%20Series%20September%202013(1).pdf" TargetMode="External"/><Relationship Id="rId33" Type="http://schemas.openxmlformats.org/officeDocument/2006/relationships/hyperlink" Target="http://www.sd44.ca/Board/PoliciesProcedures/Series800/Policy806/Pages/default.aspx" TargetMode="External"/><Relationship Id="rId108" Type="http://schemas.openxmlformats.org/officeDocument/2006/relationships/hyperlink" Target="http://www.crps.ca/documents/general/200InstructionalProgramsandMaterials.pdf" TargetMode="External"/><Relationship Id="rId129" Type="http://schemas.openxmlformats.org/officeDocument/2006/relationships/hyperlink" Target="http://www.spschools.org/uploads/files/Admin_Policy_PDF/F-130.pdf" TargetMode="External"/><Relationship Id="rId54" Type="http://schemas.openxmlformats.org/officeDocument/2006/relationships/hyperlink" Target="http://www.nlesd.ca/about/doc/policies/archive/eastern/E_ECF.pdf" TargetMode="External"/><Relationship Id="rId70" Type="http://schemas.openxmlformats.org/officeDocument/2006/relationships/hyperlink" Target="http://www.kcdsb.on.ca/upload/documents/ap208-environmental-education---august-2011.pdf" TargetMode="External"/><Relationship Id="rId75" Type="http://schemas.openxmlformats.org/officeDocument/2006/relationships/hyperlink" Target="http://www.ocdsb.ca/ab-ocdsb/p-n-p/Policies%20and%20Procedures/P%20097%20FAC%20Energy%20Mgmt.pdf" TargetMode="External"/><Relationship Id="rId91" Type="http://schemas.openxmlformats.org/officeDocument/2006/relationships/hyperlink" Target="http://www.yrdsb.edu.on.ca/pdfs/p&amp;p/a/policy/350.pdf" TargetMode="External"/><Relationship Id="rId96" Type="http://schemas.openxmlformats.org/officeDocument/2006/relationships/hyperlink" Target="http://www.scs.sk.ca/obr/oldweb/main_page.htm" TargetMode="External"/><Relationship Id="rId140" Type="http://schemas.openxmlformats.org/officeDocument/2006/relationships/hyperlink" Target="http://web.deltasd.bc.ca/files/1184__Procedure544.pdf" TargetMode="External"/><Relationship Id="rId145" Type="http://schemas.openxmlformats.org/officeDocument/2006/relationships/hyperlink" Target="http://www.mpsd.ca/districtinformation/pdf/policy_23.pdf" TargetMode="External"/><Relationship Id="rId161" Type="http://schemas.openxmlformats.org/officeDocument/2006/relationships/hyperlink" Target="http://www.pinecreeksd.mb.ca/uploads/2/3/9/7/23979590/ada.pdf" TargetMode="External"/><Relationship Id="rId166" Type="http://schemas.openxmlformats.org/officeDocument/2006/relationships/hyperlink" Target="http://www.svsd.ca/svsd/policymanual/06_01-TheEnvironmentWithinDivisionOperationandProgramming.pdf" TargetMode="External"/><Relationship Id="rId182" Type="http://schemas.openxmlformats.org/officeDocument/2006/relationships/hyperlink" Target="http://www.ecolecatholique.ca/fr/Developpement-Durable_101" TargetMode="External"/><Relationship Id="rId187" Type="http://schemas.openxmlformats.org/officeDocument/2006/relationships/hyperlink" Target="http://www.csdcab.ca/internet/politiques_et_da/content/pol_b022" TargetMode="External"/><Relationship Id="rId217" Type="http://schemas.openxmlformats.org/officeDocument/2006/relationships/hyperlink" Target="http://www.wecdsb.on.ca/pdf/policies/SC19.pdf" TargetMode="External"/><Relationship Id="rId1" Type="http://schemas.openxmlformats.org/officeDocument/2006/relationships/hyperlink" Target="http://www.ngps.ca/trustees/administrative-procedure-listing/1398" TargetMode="External"/><Relationship Id="rId6" Type="http://schemas.openxmlformats.org/officeDocument/2006/relationships/hyperlink" Target="http://www.kativik.qc.ca/kangiqsujuaq-arsaniq-school" TargetMode="External"/><Relationship Id="rId212" Type="http://schemas.openxmlformats.org/officeDocument/2006/relationships/hyperlink" Target="http://tldsb.ca/wp-content/uploads/2013/07/BD-2400-Environmental-Impact-Policy.pdf" TargetMode="External"/><Relationship Id="rId233" Type="http://schemas.openxmlformats.org/officeDocument/2006/relationships/hyperlink" Target="http://www.essb.qc.ca/policies/ES-243.pdf" TargetMode="External"/><Relationship Id="rId238" Type="http://schemas.openxmlformats.org/officeDocument/2006/relationships/hyperlink" Target="http://wqsb.qc.ca/environment/" TargetMode="External"/><Relationship Id="rId254" Type="http://schemas.openxmlformats.org/officeDocument/2006/relationships/table" Target="../tables/table2.xml"/><Relationship Id="rId23" Type="http://schemas.openxmlformats.org/officeDocument/2006/relationships/hyperlink" Target="http://www.iisd.org/leaders/policybank/policy.aspx?id=213" TargetMode="External"/><Relationship Id="rId28" Type="http://schemas.openxmlformats.org/officeDocument/2006/relationships/hyperlink" Target="http://www.sd83.bc.ca/About%20Us/Regulations/EnvironmentalEducation.813014.Reg.pdf" TargetMode="External"/><Relationship Id="rId49" Type="http://schemas.openxmlformats.org/officeDocument/2006/relationships/hyperlink" Target="http://www.sd85.bc.ca/sd85.bc.ca/new/Anne/PolicyManual/Section5/5-140R.pdf" TargetMode="External"/><Relationship Id="rId114" Type="http://schemas.openxmlformats.org/officeDocument/2006/relationships/hyperlink" Target="http://www.ecsrd.ca/index.php/component/docman/doc_download/245-green-eggs" TargetMode="External"/><Relationship Id="rId119" Type="http://schemas.openxmlformats.org/officeDocument/2006/relationships/hyperlink" Target="https://docushare.gypsd.ca/docushare/dsweb/Get/Document-295520/AP%20544%20-%20Environmental%20Considerations.pdf" TargetMode="External"/><Relationship Id="rId44" Type="http://schemas.openxmlformats.org/officeDocument/2006/relationships/hyperlink" Target="http://www.sd46.bc.ca/files/policies_2013/17_environmental_sustainability.pdf" TargetMode="External"/><Relationship Id="rId60" Type="http://schemas.openxmlformats.org/officeDocument/2006/relationships/hyperlink" Target="http://www.bwdsb.on.ca/director/Procedures/AP_3862-D.pdf" TargetMode="External"/><Relationship Id="rId65" Type="http://schemas.openxmlformats.org/officeDocument/2006/relationships/hyperlink" Target="http://www.granderie.ca/Board/Bylaws%2c%20Policies%20and%20Procedures/Documents/SO18%20environmental%20educ_stewardship.pdf" TargetMode="External"/><Relationship Id="rId81" Type="http://schemas.openxmlformats.org/officeDocument/2006/relationships/hyperlink" Target="http://www.scdsb.edu.on.ca/admin/policies/g135.pdf" TargetMode="External"/><Relationship Id="rId86" Type="http://schemas.openxmlformats.org/officeDocument/2006/relationships/hyperlink" Target="http://www.tcdsb.org/Board/environment/Documents/Evergreen%20Design%20Guide-%20Planning%20and%20Design%20Green%20School%20Grounds%20(Final)%20%20April%20%2009.pdf" TargetMode="External"/><Relationship Id="rId130" Type="http://schemas.openxmlformats.org/officeDocument/2006/relationships/hyperlink" Target="http://www.sturgeon.ab.ca/Portals/0/admin-practices/EFM%2003%20Hazardous%20Materials.pdf" TargetMode="External"/><Relationship Id="rId135" Type="http://schemas.openxmlformats.org/officeDocument/2006/relationships/hyperlink" Target="http://www.sd70.bc.ca/Board/Policies/Documents/SD70%20Policy%20and%20Procedures%20Manual.pdf" TargetMode="External"/><Relationship Id="rId151" Type="http://schemas.openxmlformats.org/officeDocument/2006/relationships/hyperlink" Target="http://www.sd6.bc.ca/pdfs/policies/Policy_3900_Energy_Use_and_Conservation_Policy.pdf" TargetMode="External"/><Relationship Id="rId156" Type="http://schemas.openxmlformats.org/officeDocument/2006/relationships/hyperlink" Target="http://www.ffsd.mb.ca/html/outdoored.html" TargetMode="External"/><Relationship Id="rId177" Type="http://schemas.openxmlformats.org/officeDocument/2006/relationships/hyperlink" Target="http://yourschools.ca/wp-content/uploads/2012/10/pdf/admin_procedures/ed_programming_materials/216-Environmental_Education_and_Management.pdf" TargetMode="External"/><Relationship Id="rId198" Type="http://schemas.openxmlformats.org/officeDocument/2006/relationships/hyperlink" Target="http://www.huronperthcatholic.ca/Portals/0/Policies/3E15.pdf" TargetMode="External"/><Relationship Id="rId172" Type="http://schemas.openxmlformats.org/officeDocument/2006/relationships/hyperlink" Target="http://www.tcrsb.ca/School%20Board%20Policies/500%20-%20Operations/525%20Environmental%20Regulations.pdf" TargetMode="External"/><Relationship Id="rId193" Type="http://schemas.openxmlformats.org/officeDocument/2006/relationships/hyperlink" Target="http://www1.dcdsb.ca/images/DCDSB/CEC/lizbeckstead/Policies/PO433%20Environmental%20Education.pdf" TargetMode="External"/><Relationship Id="rId202" Type="http://schemas.openxmlformats.org/officeDocument/2006/relationships/hyperlink" Target="http://www.tncdsb.on.ca/new/resources/PRO%20D11%20Environmental%20Education.pdf" TargetMode="External"/><Relationship Id="rId207" Type="http://schemas.openxmlformats.org/officeDocument/2006/relationships/hyperlink" Target="http://rccdsb.edu.on.ca/wp-content/uploads/2011/10/Schools-Students-Policies-Procedures-24-Feb-14.pdf" TargetMode="External"/><Relationship Id="rId223" Type="http://schemas.openxmlformats.org/officeDocument/2006/relationships/hyperlink" Target="http://www.csdm.qc.ca/CentreDocumentation/CentreAdministratif/LoisReglementsPolitiques.aspx" TargetMode="External"/><Relationship Id="rId228" Type="http://schemas.openxmlformats.org/officeDocument/2006/relationships/hyperlink" Target="http://www.cspo.qc.ca/politiques/02-08-20-POLITIQUE%20DEVELOPPEMENT%20DURABLE.pdf" TargetMode="External"/><Relationship Id="rId244" Type="http://schemas.openxmlformats.org/officeDocument/2006/relationships/hyperlink" Target="http://www.nesd.ca/board/policy_and_procedures/Module%204%20School%20Operations.pdf" TargetMode="External"/><Relationship Id="rId249" Type="http://schemas.openxmlformats.org/officeDocument/2006/relationships/hyperlink" Target="http://www.spsd.sk.ca/division/adminproceduresmanual/Documents/Administrative%20Procedure%20Manual%20apr714.pdf" TargetMode="External"/><Relationship Id="rId13" Type="http://schemas.openxmlformats.org/officeDocument/2006/relationships/hyperlink" Target="http://www.stpauleducation.ab.ca/index.php?option=com_docman&amp;task=cat_view&amp;gid=46&amp;Itemid=22" TargetMode="External"/><Relationship Id="rId18" Type="http://schemas.openxmlformats.org/officeDocument/2006/relationships/hyperlink" Target="https://documents.sd61.bc.ca/super/polreg/pdf/pol3324.pdf" TargetMode="External"/><Relationship Id="rId39" Type="http://schemas.openxmlformats.org/officeDocument/2006/relationships/hyperlink" Target="http://www.iisd.org/leaders/policybank/policy.aspx?id=218" TargetMode="External"/><Relationship Id="rId109" Type="http://schemas.openxmlformats.org/officeDocument/2006/relationships/hyperlink" Target="http://www.chinooksedge.ab.ca/documents/general/AP%201-26%20WHMIS%20Chemical%20Management.pdf" TargetMode="External"/><Relationship Id="rId34" Type="http://schemas.openxmlformats.org/officeDocument/2006/relationships/hyperlink" Target="http://www.prn.bc.ca/policy/?p=307" TargetMode="External"/><Relationship Id="rId50" Type="http://schemas.openxmlformats.org/officeDocument/2006/relationships/hyperlink" Target="http://www.prsdmb.ca/wp-content/uploads/2013/12/PolicyIAA.pdf" TargetMode="External"/><Relationship Id="rId55" Type="http://schemas.openxmlformats.org/officeDocument/2006/relationships/hyperlink" Target="http://www.avrsb.ca/sites/default/files/documents/Policies%20and%20Guidelines/AP%20201.5%20Vehicle%20Idling.pdf" TargetMode="External"/><Relationship Id="rId76" Type="http://schemas.openxmlformats.org/officeDocument/2006/relationships/hyperlink" Target="https://docushare.rainbowschools.ca/dsweb/Get/Document-168274/OP-3.13%20Environmental%20Education.pdf" TargetMode="External"/><Relationship Id="rId97" Type="http://schemas.openxmlformats.org/officeDocument/2006/relationships/hyperlink" Target="http://www.scs.sk.ca/ecojustice/" TargetMode="External"/><Relationship Id="rId104" Type="http://schemas.openxmlformats.org/officeDocument/2006/relationships/hyperlink" Target="http://www.sd43.bc.ca/Board/Policies/Administrative%20Procedures/Administrative%20Procedure%20547.pdf" TargetMode="External"/><Relationship Id="rId120" Type="http://schemas.openxmlformats.org/officeDocument/2006/relationships/hyperlink" Target="http://www.gsacrd.ab.ca/download/9244" TargetMode="External"/><Relationship Id="rId125" Type="http://schemas.openxmlformats.org/officeDocument/2006/relationships/hyperlink" Target="http://www.pallisersd.ab.ca/about-us/procedures/770" TargetMode="External"/><Relationship Id="rId141" Type="http://schemas.openxmlformats.org/officeDocument/2006/relationships/hyperlink" Target="http://www.sd78.bc.ca/policymanual/main.htm" TargetMode="External"/><Relationship Id="rId146" Type="http://schemas.openxmlformats.org/officeDocument/2006/relationships/hyperlink" Target="http://www.sd68.bc.ca/edocuments/Board/policiesandproc_/noticesofmotion_/default.htm" TargetMode="External"/><Relationship Id="rId167" Type="http://schemas.openxmlformats.org/officeDocument/2006/relationships/hyperlink" Target="http://www.tmsd.mb.ca/policy/F/F-5.pdf" TargetMode="External"/><Relationship Id="rId188" Type="http://schemas.openxmlformats.org/officeDocument/2006/relationships/hyperlink" Target="http://www.cscdgr.on.ca/images/documentation/politiques/POL_8101.pdf" TargetMode="External"/><Relationship Id="rId7" Type="http://schemas.openxmlformats.org/officeDocument/2006/relationships/hyperlink" Target="https://www.cssd.ab.ca/files/media/schools-enviro07.pdf" TargetMode="External"/><Relationship Id="rId71" Type="http://schemas.openxmlformats.org/officeDocument/2006/relationships/hyperlink" Target="http://www.nearnorthschools.ca/board/Documents/governance-manual.pdf" TargetMode="External"/><Relationship Id="rId92" Type="http://schemas.openxmlformats.org/officeDocument/2006/relationships/hyperlink" Target="http://www.rsb.qc.ca/public/59e74f4a-c76f-4582-97d9-9136f5687bf1/gouvernance/politiques/purchasing_policy_adopted_120221.pdf" TargetMode="External"/><Relationship Id="rId162" Type="http://schemas.openxmlformats.org/officeDocument/2006/relationships/hyperlink" Target="http://www.plpsd.mb.ca/board-and-governance/policies/e2" TargetMode="External"/><Relationship Id="rId183" Type="http://schemas.openxmlformats.org/officeDocument/2006/relationships/hyperlink" Target="http://www.eco-responsable.cepeo.on.ca/nos-actions" TargetMode="External"/><Relationship Id="rId213" Type="http://schemas.openxmlformats.org/officeDocument/2006/relationships/hyperlink" Target="http://www.ugdsb.on.ca/uploadedFiles/policies/210.pdf" TargetMode="External"/><Relationship Id="rId218" Type="http://schemas.openxmlformats.org/officeDocument/2006/relationships/hyperlink" Target="http://www.ycdsb.ca/trustees/documents/policies/Environmental_Policy.pdf" TargetMode="External"/><Relationship Id="rId234" Type="http://schemas.openxmlformats.org/officeDocument/2006/relationships/hyperlink" Target="http://butler.etsb.qc.ca/etablissement-vert-brundtland-brundtland-green-establishment/" TargetMode="External"/><Relationship Id="rId239" Type="http://schemas.openxmlformats.org/officeDocument/2006/relationships/hyperlink" Target="http://www.chinooksd.ca/news-photos/2804-camps-school-goes-green" TargetMode="External"/><Relationship Id="rId2" Type="http://schemas.openxmlformats.org/officeDocument/2006/relationships/hyperlink" Target="http://www.plrd.ab.ca/documents/general/543.pdf" TargetMode="External"/><Relationship Id="rId29" Type="http://schemas.openxmlformats.org/officeDocument/2006/relationships/hyperlink" Target="http://www.sd83.bc.ca/About%20Us/Policies/Energy%20Mgmt%20Conservtn%20Policy.pdf" TargetMode="External"/><Relationship Id="rId250" Type="http://schemas.openxmlformats.org/officeDocument/2006/relationships/hyperlink" Target="https://swsd-public.sharepoint.com/SiteAssets/500-business-administration/AP%20547%20Environmental%20Stewardship%20130704.pdf" TargetMode="External"/><Relationship Id="rId255" Type="http://schemas.openxmlformats.org/officeDocument/2006/relationships/comments" Target="../comments1.xml"/><Relationship Id="rId24" Type="http://schemas.openxmlformats.org/officeDocument/2006/relationships/hyperlink" Target="http://www.sd68.bc.ca/edocuments/Board/policiesandproc_/noticesofmotion_/default.htm" TargetMode="External"/><Relationship Id="rId40" Type="http://schemas.openxmlformats.org/officeDocument/2006/relationships/hyperlink" Target="http://sd48seatosky.files.wordpress.com/2012/09/601-4.pdf" TargetMode="External"/><Relationship Id="rId45" Type="http://schemas.openxmlformats.org/officeDocument/2006/relationships/hyperlink" Target="https://www.surreyschools.ca/departments/SECT/PoliciesRegulations/section_6000/Documents/6515%20Policy.pdf" TargetMode="External"/><Relationship Id="rId66" Type="http://schemas.openxmlformats.org/officeDocument/2006/relationships/hyperlink" Target="http://www.hdsb.ca/Policy/SustainabilitY%202011.pdf" TargetMode="External"/><Relationship Id="rId87" Type="http://schemas.openxmlformats.org/officeDocument/2006/relationships/hyperlink" Target="http://www.tcdsb.org/Board/Policies/Pages/BG03.aspx" TargetMode="External"/><Relationship Id="rId110" Type="http://schemas.openxmlformats.org/officeDocument/2006/relationships/hyperlink" Target="https://www.ecsd.net/AboutUs/The-District/Policies-and-Regulations/_layouts/15/WopiFrame.aspx?sourcedoc=/AboutUs/The-District/Policies-and-Regulations/Policies/Environment%20Care%20for%20Creation%20Policy.docx&amp;action=default" TargetMode="External"/><Relationship Id="rId115" Type="http://schemas.openxmlformats.org/officeDocument/2006/relationships/hyperlink" Target="http://www.fsd38.ab.ca/wp-content/uploads/2012/07/546-Pest-Turf-Management-Control.pdf" TargetMode="External"/><Relationship Id="rId131" Type="http://schemas.openxmlformats.org/officeDocument/2006/relationships/hyperlink" Target="https://westwindsd74.civicweb.net/Documents/DocumentList.aspx?ID=2122" TargetMode="External"/><Relationship Id="rId136" Type="http://schemas.openxmlformats.org/officeDocument/2006/relationships/hyperlink" Target="http://www.sd23.bc.ca/Board/Policies/Section%206%20%20School%20District%20Facilities/660.pdf" TargetMode="External"/><Relationship Id="rId157" Type="http://schemas.openxmlformats.org/officeDocument/2006/relationships/hyperlink" Target="http://www.frontiersd.mb.ca/governance/policy/Documents/Section%20F%20-%20Instruction/F.1.K%20-%20Educational%20Trips,%20Educational%20Excursions,%20and%20Outdoor%20Wilderness%20and%20Cultural%20Activities.pdf" TargetMode="External"/><Relationship Id="rId178" Type="http://schemas.openxmlformats.org/officeDocument/2006/relationships/hyperlink" Target="http://bloorviewschool.ca/Aboutus/Policiesplanning" TargetMode="External"/><Relationship Id="rId61" Type="http://schemas.openxmlformats.org/officeDocument/2006/relationships/hyperlink" Target="http://www.cepeo.on.ca/uploads/documents/politiques/ADE05_EducationEnvironnementale.pdf" TargetMode="External"/><Relationship Id="rId82" Type="http://schemas.openxmlformats.org/officeDocument/2006/relationships/hyperlink" Target="http://www.sgdsb.on.ca/upload/documents/414---energy-and-resource-conservation-nov-6-12.pdf" TargetMode="External"/><Relationship Id="rId152" Type="http://schemas.openxmlformats.org/officeDocument/2006/relationships/hyperlink" Target="http://www.sd63.bc.ca/sites/default/files/Policy%20Section%201000%20-%20Governance%20&amp;%20Communication.pdf" TargetMode="External"/><Relationship Id="rId173" Type="http://schemas.openxmlformats.org/officeDocument/2006/relationships/hyperlink" Target="http://www.tcrsb.ca/School%20Board%20Policies/500%20-%20Operations/532%20-%20Vehicle%20Idling%20.pdf" TargetMode="External"/><Relationship Id="rId194" Type="http://schemas.openxmlformats.org/officeDocument/2006/relationships/hyperlink" Target="http://www.hcdsb.org/Board/Policies/PoliciesProcedures/V-15%20Environmental%20Stewardship.pdf" TargetMode="External"/><Relationship Id="rId199" Type="http://schemas.openxmlformats.org/officeDocument/2006/relationships/hyperlink" Target="http://www.hscdsb.on.ca/Userfiles/Companies/1/File/POLICIES/Instruction/5008%20-%20ENVIRONMENTAL%20POLICYOct2010.pdf" TargetMode="External"/><Relationship Id="rId203" Type="http://schemas.openxmlformats.org/officeDocument/2006/relationships/hyperlink" Target="http://www.ncdsb.on.ca/pdfs/mr/revOHSgoesGreen.pdf" TargetMode="External"/><Relationship Id="rId208" Type="http://schemas.openxmlformats.org/officeDocument/2006/relationships/hyperlink" Target="https://www.scdsb.on.ca/Board/Policies%20Documents/Policy-2325_Environmental-Policy.pdf" TargetMode="External"/><Relationship Id="rId229" Type="http://schemas.openxmlformats.org/officeDocument/2006/relationships/hyperlink" Target="http://www.csrsaguenay.qc.ca/documents-publics/reglements-et-politiques/reglements-et-politiques/politiques-service-ressources-materielles/Politique-relative-au-Developpement-durable/" TargetMode="External"/><Relationship Id="rId19" Type="http://schemas.openxmlformats.org/officeDocument/2006/relationships/hyperlink" Target="https://documents.sd61.bc.ca/super/polreg/pdf/pol3521.pdf" TargetMode="External"/><Relationship Id="rId224" Type="http://schemas.openxmlformats.org/officeDocument/2006/relationships/hyperlink" Target="http://www.csdm.qc.ca/CentreDocumentation/Environnement/RapportsInstitutionnels.aspx" TargetMode="External"/><Relationship Id="rId240" Type="http://schemas.openxmlformats.org/officeDocument/2006/relationships/hyperlink" Target="http://www.christtheteacher.ca/files/Administration/Administrative%20Procedures/500/545_Environmental_Stewardship.pdf" TargetMode="External"/><Relationship Id="rId245" Type="http://schemas.openxmlformats.org/officeDocument/2006/relationships/hyperlink" Target="http://www.nlsd113.com/administration/ap/AP547EnvironmentalStewardship.doc" TargetMode="External"/><Relationship Id="rId14" Type="http://schemas.openxmlformats.org/officeDocument/2006/relationships/hyperlink" Target="http://www.starcatholic.ab.ca/wp-content/uploads/2009/05/545-environmental-considerations.pdf" TargetMode="External"/><Relationship Id="rId30" Type="http://schemas.openxmlformats.org/officeDocument/2006/relationships/hyperlink" Target="http://www.sd83.bc.ca/About%20Us/Policies/IntegratedPestMgmtPolicy.pdf" TargetMode="External"/><Relationship Id="rId35" Type="http://schemas.openxmlformats.org/officeDocument/2006/relationships/hyperlink" Target="http://www.sd59.bc.ca/pubs/pdfs/Policy%20Manual.pdf" TargetMode="External"/><Relationship Id="rId56" Type="http://schemas.openxmlformats.org/officeDocument/2006/relationships/hyperlink" Target="http://www.ccrsb.ca/sites/default/files/OS-T-02%20Vehicle%20Idling%20-%20Approved%20January%2013,%202011_0.pdf" TargetMode="External"/><Relationship Id="rId77" Type="http://schemas.openxmlformats.org/officeDocument/2006/relationships/hyperlink" Target="https://www.rrdsb.com/sites/www.rrdsb.com/files/brdadmin/policies/section5/5%2025%20Environmental%20Education.pdf" TargetMode="External"/><Relationship Id="rId100" Type="http://schemas.openxmlformats.org/officeDocument/2006/relationships/hyperlink" Target="http://www.sd71.bc.ca/sd71/policy_manual/manual/8025.pdf" TargetMode="External"/><Relationship Id="rId105" Type="http://schemas.openxmlformats.org/officeDocument/2006/relationships/hyperlink" Target="https://bcsd79.civicweb.net/Documents/DocumentList.aspx?ID=1042" TargetMode="External"/><Relationship Id="rId126" Type="http://schemas.openxmlformats.org/officeDocument/2006/relationships/hyperlink" Target="http://www.psd70.ab.ca/documents/AP_546_Environmental_Considerations.pdf" TargetMode="External"/><Relationship Id="rId147" Type="http://schemas.openxmlformats.org/officeDocument/2006/relationships/hyperlink" Target="http://www.sd91.bc.ca/node/612" TargetMode="External"/><Relationship Id="rId168" Type="http://schemas.openxmlformats.org/officeDocument/2006/relationships/hyperlink" Target="http://www.westernsd.mb.ca/index.php?option=com_phocadownload&amp;view=category&amp;id=61:section-d-fiscal-management&amp;Itemid=73&amp;limitstart=20" TargetMode="External"/><Relationship Id="rId8" Type="http://schemas.openxmlformats.org/officeDocument/2006/relationships/hyperlink" Target="https://www.cssd.ab.ca/files/media/Litterless_Lunch.pdf" TargetMode="External"/><Relationship Id="rId51" Type="http://schemas.openxmlformats.org/officeDocument/2006/relationships/hyperlink" Target="http://polmanual.sjsd.net/polmanualpdf/Section%20E%20-%20Support%20Services/ECBA%20Energy%20Conservation.pdf" TargetMode="External"/><Relationship Id="rId72" Type="http://schemas.openxmlformats.org/officeDocument/2006/relationships/hyperlink" Target="http://www.nearnorthschools.ca/board/Admin%20Guidelines/environmental-education.pdf" TargetMode="External"/><Relationship Id="rId93" Type="http://schemas.openxmlformats.org/officeDocument/2006/relationships/hyperlink" Target="http://www.prairiesouth.ca/gravelbourghigh/news-mainmenu-2/archived-news-items/38-one-million-acts-of-green.html" TargetMode="External"/><Relationship Id="rId98" Type="http://schemas.openxmlformats.org/officeDocument/2006/relationships/hyperlink" Target="http://www.sd23.bc.ca/Board/Policies/Section%206%20%20School%20District%20Facilities/620.pdf" TargetMode="External"/><Relationship Id="rId121" Type="http://schemas.openxmlformats.org/officeDocument/2006/relationships/hyperlink" Target="http://www.lrsd.ab.ca/ppp/policies/Administration%20Procedures/500%20-%20Business%20Administration%20Procedures/533%20%20Chemical%20Management.pdf" TargetMode="External"/><Relationship Id="rId142" Type="http://schemas.openxmlformats.org/officeDocument/2006/relationships/hyperlink" Target="https://sd74.civicweb.net/Documents/DocumentList.aspx?ID=2207" TargetMode="External"/><Relationship Id="rId163" Type="http://schemas.openxmlformats.org/officeDocument/2006/relationships/hyperlink" Target="http://www.prsdmb.ca/wp-content/uploads/2013/12/PolicyEIF.pdf" TargetMode="External"/><Relationship Id="rId184" Type="http://schemas.openxmlformats.org/officeDocument/2006/relationships/hyperlink" Target="http://cscprovidence.ca/ssf/s/readFile/folderEntry/5238/8abf80db439b54f901439cbf68fc431d/1389904226000/lastView/P%20-%207.050%20-%20%C3%89ducation%20environnementale.pdf" TargetMode="External"/><Relationship Id="rId189" Type="http://schemas.openxmlformats.org/officeDocument/2006/relationships/hyperlink" Target="http://docs.nouvelon.ca/doc/DA/GOU27_00.pdf" TargetMode="External"/><Relationship Id="rId219" Type="http://schemas.openxmlformats.org/officeDocument/2006/relationships/hyperlink" Target="http://www.edu.pe.ca/esd/pdf/policies/ebba.PDF" TargetMode="External"/><Relationship Id="rId3" Type="http://schemas.openxmlformats.org/officeDocument/2006/relationships/hyperlink" Target="https://www.winnipegsd.ca/PROGRAMS/sustainabledevelopment/Documents/Sustainable%20Development%20Plan%202013.pdf" TargetMode="External"/><Relationship Id="rId214" Type="http://schemas.openxmlformats.org/officeDocument/2006/relationships/hyperlink" Target="http://ecozone.wcdsb.ca/pdf/WCDSB_EnergyPlan.pdf" TargetMode="External"/><Relationship Id="rId230" Type="http://schemas.openxmlformats.org/officeDocument/2006/relationships/hyperlink" Target="http://www.csdufer.qc.ca/client_file/upload/document/DG/Protection%20de%20l-environnement.pdf" TargetMode="External"/><Relationship Id="rId235" Type="http://schemas.openxmlformats.org/officeDocument/2006/relationships/hyperlink" Target="http://www.emsb.qc.ca/emsb_en/pdf_en/governance_en/BoardPolicies/DirectorGeneral/Green-Policy-2010.pdf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http://district.sd40.bc.ca/sites/default/files/902-2EnvironmentalCitizenshipP&amp;R.pdf" TargetMode="External"/><Relationship Id="rId46" Type="http://schemas.openxmlformats.org/officeDocument/2006/relationships/hyperlink" Target="https://www.surreyschools.ca/departments/SECT/PoliciesRegulations/section_6000/Documents/6530%20Policy.pdf" TargetMode="External"/><Relationship Id="rId67" Type="http://schemas.openxmlformats.org/officeDocument/2006/relationships/hyperlink" Target="https://publicboard.ca/Board/Policies-Regulations/Documents/Environmental%20Stewardship%20P-PL-06.pdf" TargetMode="External"/><Relationship Id="rId116" Type="http://schemas.openxmlformats.org/officeDocument/2006/relationships/hyperlink" Target="http://www.fmpsd.ab.ca/HTMLpolicyHB/pp/ea.html" TargetMode="External"/><Relationship Id="rId137" Type="http://schemas.openxmlformats.org/officeDocument/2006/relationships/hyperlink" Target="http://www.sd33.bc.ca/sites/default/files/719%20Pol-Environment.pdf" TargetMode="External"/><Relationship Id="rId158" Type="http://schemas.openxmlformats.org/officeDocument/2006/relationships/hyperlink" Target="http://www.gvsd.ca/images/PDF/Policies/POLICY_MANUAL_1.pdf" TargetMode="External"/><Relationship Id="rId20" Type="http://schemas.openxmlformats.org/officeDocument/2006/relationships/hyperlink" Target="https://bcsd73.civicweb.net/FileStorage/836438867ADE4134BB53180C2C56094A-515.1%20RECYCLING.pdf" TargetMode="External"/><Relationship Id="rId41" Type="http://schemas.openxmlformats.org/officeDocument/2006/relationships/hyperlink" Target="http://sd48seatosky.files.wordpress.com/2012/09/701-6_0002.pdf" TargetMode="External"/><Relationship Id="rId62" Type="http://schemas.openxmlformats.org/officeDocument/2006/relationships/hyperlink" Target="http://www.dsbn.edu.on.ca/uploadedFiles/DSBN_Policy/Educational/Policy-D-10.pdf" TargetMode="External"/><Relationship Id="rId83" Type="http://schemas.openxmlformats.org/officeDocument/2006/relationships/hyperlink" Target="http://www.tvdsb.ca/files/filesystem/policydocs/pesticideherbicide.pdf" TargetMode="External"/><Relationship Id="rId88" Type="http://schemas.openxmlformats.org/officeDocument/2006/relationships/hyperlink" Target="http://www2.tdsb.on.ca/ppf/uploads/files/live/92/1756.pdf" TargetMode="External"/><Relationship Id="rId111" Type="http://schemas.openxmlformats.org/officeDocument/2006/relationships/hyperlink" Target="http://www.epsb.ca/ourdistrict/policy/e/eo-bp/10-EO.BPEnvironment.pdf" TargetMode="External"/><Relationship Id="rId132" Type="http://schemas.openxmlformats.org/officeDocument/2006/relationships/hyperlink" Target="http://www.wrps.ab.ca/download/862" TargetMode="External"/><Relationship Id="rId153" Type="http://schemas.openxmlformats.org/officeDocument/2006/relationships/hyperlink" Target="http://www.sd85.bc.ca/modules.php?name=Content&amp;pa=showpage&amp;pid=64" TargetMode="External"/><Relationship Id="rId174" Type="http://schemas.openxmlformats.org/officeDocument/2006/relationships/hyperlink" Target="http://www.csftno.com/wp-content/uploads/2011/01/a-100-6.pdf" TargetMode="External"/><Relationship Id="rId179" Type="http://schemas.openxmlformats.org/officeDocument/2006/relationships/hyperlink" Target="http://www.bhncdsb.ca/sites/www.bhncdsb.ca/files/resources/Policy_500_02.pdf" TargetMode="External"/><Relationship Id="rId195" Type="http://schemas.openxmlformats.org/officeDocument/2006/relationships/hyperlink" Target="http://www.hwcdsb.ca/board/policies/?fileID=8609" TargetMode="External"/><Relationship Id="rId209" Type="http://schemas.openxmlformats.org/officeDocument/2006/relationships/hyperlink" Target="http://www.st-clair.net/Data/Sites/1/media/public/Policies/7.5%20Environmental%20Stewardship.pdf" TargetMode="External"/><Relationship Id="rId190" Type="http://schemas.openxmlformats.org/officeDocument/2006/relationships/hyperlink" Target="http://www.franco-nord.ca/Portals/0/elements/PDF/POLITIQUES%20DU%20CONSEIL/ECOLES/G-04%20%C3%89ducation%20environnementale_Politique.pdf" TargetMode="External"/><Relationship Id="rId204" Type="http://schemas.openxmlformats.org/officeDocument/2006/relationships/hyperlink" Target="http://sjsh.npsc.ca/student-life/clubs/green-team.aspx" TargetMode="External"/><Relationship Id="rId220" Type="http://schemas.openxmlformats.org/officeDocument/2006/relationships/hyperlink" Target="http://www.csrs.qc.ca/fileadmin/user_upload/Services/217-Service-des-communications/a_propos_de_nous/pdf/commissaires/politiques/CSRS-POL-2006-01.pdf" TargetMode="External"/><Relationship Id="rId225" Type="http://schemas.openxmlformats.org/officeDocument/2006/relationships/hyperlink" Target="http://www.csportneuf.qc.ca/cspi/SECRETARIAT_GENERAL/Politique%20237%20sur%20le%20d%C3%A9veloppement%20durable%20(26%20mars%202014).pdf" TargetMode="External"/><Relationship Id="rId241" Type="http://schemas.openxmlformats.org/officeDocument/2006/relationships/hyperlink" Target="http://www.englefeld.ca/School/Policies_files/student%20policies.pdf" TargetMode="External"/><Relationship Id="rId246" Type="http://schemas.openxmlformats.org/officeDocument/2006/relationships/hyperlink" Target="http://www.nwsd.ca/pages/NWSD/staff/Administrative_Procedures___Fo/500_-_Business_Affairs" TargetMode="External"/><Relationship Id="rId15" Type="http://schemas.openxmlformats.org/officeDocument/2006/relationships/hyperlink" Target="http://www.wolfcreek.ab.ca/documents/general/Procedure%20540%20-%20Facilities%20Management.pdf" TargetMode="External"/><Relationship Id="rId36" Type="http://schemas.openxmlformats.org/officeDocument/2006/relationships/hyperlink" Target="http://www.sd69.bc.ca/Board/Policies/Documents/Energy%20Management.pdf" TargetMode="External"/><Relationship Id="rId57" Type="http://schemas.openxmlformats.org/officeDocument/2006/relationships/hyperlink" Target="http://www.hrsb.ns.ca/files/Downloads/pdf/board/policy/sectionF/F.004-solid-waste-management.pdf" TargetMode="External"/><Relationship Id="rId106" Type="http://schemas.openxmlformats.org/officeDocument/2006/relationships/hyperlink" Target="https://docushare.aspenview.org/docushare/dsweb/Get/Document-57702/AP%20544%20Environmental%20Considerations.pdf" TargetMode="External"/><Relationship Id="rId127" Type="http://schemas.openxmlformats.org/officeDocument/2006/relationships/hyperlink" Target="https://docushare.prsd.ab.ca/docushare/dsweb/Get/Document-955/724_energy_conservation.pdf" TargetMode="External"/><Relationship Id="rId10" Type="http://schemas.openxmlformats.org/officeDocument/2006/relationships/hyperlink" Target="http://docushare.phrd.ab.ca/dsweb/Get/Document-100267/70-08%20Maintenance%20&amp;%20Operation.pdf" TargetMode="External"/><Relationship Id="rId31" Type="http://schemas.openxmlformats.org/officeDocument/2006/relationships/hyperlink" Target="http://www.sd44.ca/Board/PoliciesProcedures/Series600/Policy613/Pages/default.aspx" TargetMode="External"/><Relationship Id="rId52" Type="http://schemas.openxmlformats.org/officeDocument/2006/relationships/hyperlink" Target="https://www.winnipegsd.ca/PROGRAMS/sustainabledevelopment/Pages/default.aspx" TargetMode="External"/><Relationship Id="rId73" Type="http://schemas.openxmlformats.org/officeDocument/2006/relationships/hyperlink" Target="https://docushare.ncdsb.com/dsweb/Get/Document-1409723/400.06%20-%20Environmental%20Stewardship%20Policy.pdf" TargetMode="External"/><Relationship Id="rId78" Type="http://schemas.openxmlformats.org/officeDocument/2006/relationships/hyperlink" Target="http://www.rcdsb.on.ca/uploads/80/Doc_634919463675332254.pdf" TargetMode="External"/><Relationship Id="rId94" Type="http://schemas.openxmlformats.org/officeDocument/2006/relationships/hyperlink" Target="http://www.pvsd.ca/Publication/AdminProcedures/Administration%20Procedures/Environmental%20Considerations.pdf" TargetMode="External"/><Relationship Id="rId99" Type="http://schemas.openxmlformats.org/officeDocument/2006/relationships/hyperlink" Target="http://www.sd33.bc.ca/sites/default/files/915.1%20AR-Relations%20with%20Parks%20Authorities.pdf" TargetMode="External"/><Relationship Id="rId101" Type="http://schemas.openxmlformats.org/officeDocument/2006/relationships/hyperlink" Target="http://www.sd71.bc.ca/sd71/policy_manual/manual/8100.pdf" TargetMode="External"/><Relationship Id="rId122" Type="http://schemas.openxmlformats.org/officeDocument/2006/relationships/hyperlink" Target="http://new.mhcbe.ab.ca/docs/library/AdministrativeProcedure545.pdf" TargetMode="External"/><Relationship Id="rId143" Type="http://schemas.openxmlformats.org/officeDocument/2006/relationships/hyperlink" Target="http://sd64.bc.ca/wp-content/uploads/2012/01/Policy-655.pdf" TargetMode="External"/><Relationship Id="rId148" Type="http://schemas.openxmlformats.org/officeDocument/2006/relationships/hyperlink" Target="http://green.sd83.bc.ca/?page_id=12" TargetMode="External"/><Relationship Id="rId164" Type="http://schemas.openxmlformats.org/officeDocument/2006/relationships/hyperlink" Target="http://www.srsd.mb.ca/PolMan/EEAH%20School%20Bus%20Idling%20Regulation.pdf" TargetMode="External"/><Relationship Id="rId169" Type="http://schemas.openxmlformats.org/officeDocument/2006/relationships/hyperlink" Target="https://www.winnipegsd.ca/administration%20services/policy/wsd-policies/Documents/DJA.pdf" TargetMode="External"/><Relationship Id="rId185" Type="http://schemas.openxmlformats.org/officeDocument/2006/relationships/hyperlink" Target="http://www.csdccs.edu.on.ca/publications/politiques/da/adm20-1.pdf" TargetMode="External"/><Relationship Id="rId4" Type="http://schemas.openxmlformats.org/officeDocument/2006/relationships/hyperlink" Target="http://www.csmb.qc.ca/fr-CA/csmb/enjeux/dev-durable.aspx" TargetMode="External"/><Relationship Id="rId9" Type="http://schemas.openxmlformats.org/officeDocument/2006/relationships/hyperlink" Target="http://fmcschools.ca/wp-content/uploads/2011/08/107.Chemical-Management.pdf" TargetMode="External"/><Relationship Id="rId180" Type="http://schemas.openxmlformats.org/officeDocument/2006/relationships/hyperlink" Target="http://www.bgcdsb.org/UserFiles/Servers/Server_5912063/File/Admin/_Admin%20Proc%20Manual.pdf" TargetMode="External"/><Relationship Id="rId210" Type="http://schemas.openxmlformats.org/officeDocument/2006/relationships/hyperlink" Target="http://sncdsb.on.ca/assets/uploads/AdminRegulations/ar146.pdf" TargetMode="External"/><Relationship Id="rId215" Type="http://schemas.openxmlformats.org/officeDocument/2006/relationships/hyperlink" Target="http://staff.wrdsb.ca/policyprocedure/files/2012/07/BP2000-Environmental-Issues.pdf" TargetMode="External"/><Relationship Id="rId236" Type="http://schemas.openxmlformats.org/officeDocument/2006/relationships/hyperlink" Target="http://www.lbpsb.qc.ca/content/policies/green_policy_7_2_June_12_2012.pdf" TargetMode="External"/><Relationship Id="rId26" Type="http://schemas.openxmlformats.org/officeDocument/2006/relationships/hyperlink" Target="http://district.sd40.bc.ca/sites/default/files/902-3ProcedureforSprayingtheGroundsP&amp;R.pdf" TargetMode="External"/><Relationship Id="rId231" Type="http://schemas.openxmlformats.org/officeDocument/2006/relationships/hyperlink" Target="http://www.csvdc.qc.ca/IMG/pdf/PO-32_Developpement_durable.pdf" TargetMode="External"/><Relationship Id="rId252" Type="http://schemas.openxmlformats.org/officeDocument/2006/relationships/drawing" Target="../drawings/drawing1.xml"/><Relationship Id="rId47" Type="http://schemas.openxmlformats.org/officeDocument/2006/relationships/hyperlink" Target="http://www.vsb.bc.ca/district-policy/ecac-pesticides" TargetMode="External"/><Relationship Id="rId68" Type="http://schemas.openxmlformats.org/officeDocument/2006/relationships/hyperlink" Target="http://kprcontentlibrary.kprdsb.ca:8080/docushare/dsweb/Get/Document-1113/BA-7.2%20Environment%20and%20Energy.pdf" TargetMode="External"/><Relationship Id="rId89" Type="http://schemas.openxmlformats.org/officeDocument/2006/relationships/hyperlink" Target="http://www2.tdsb.on.ca/ppf/uploads/files/live/92/1794.pdf" TargetMode="External"/><Relationship Id="rId112" Type="http://schemas.openxmlformats.org/officeDocument/2006/relationships/hyperlink" Target="http://bit.ly/2F0GeNB" TargetMode="External"/><Relationship Id="rId133" Type="http://schemas.openxmlformats.org/officeDocument/2006/relationships/hyperlink" Target="http://www.wrsd.ca/downloads/535%20Environmental%20Considerations.pdf" TargetMode="External"/><Relationship Id="rId154" Type="http://schemas.openxmlformats.org/officeDocument/2006/relationships/hyperlink" Target="http://www.sd22.bc.ca/boardDocuments.html" TargetMode="External"/><Relationship Id="rId175" Type="http://schemas.openxmlformats.org/officeDocument/2006/relationships/hyperlink" Target="http://new.ycs.nt.ca/docs/library/Admin%20Procedure%20Manual.pdf" TargetMode="External"/><Relationship Id="rId196" Type="http://schemas.openxmlformats.org/officeDocument/2006/relationships/hyperlink" Target="http://www.hwdsb.on.ca/wp-content/uploads/2012/05/Environment.pdf" TargetMode="External"/><Relationship Id="rId200" Type="http://schemas.openxmlformats.org/officeDocument/2006/relationships/hyperlink" Target="http://www.limestone.on.ca/board/documents/procedures/AP-112.pdf" TargetMode="External"/><Relationship Id="rId16" Type="http://schemas.openxmlformats.org/officeDocument/2006/relationships/hyperlink" Target="http://sd41.bc.ca/budgets_policies/pdf/policies/770.pdf" TargetMode="External"/><Relationship Id="rId221" Type="http://schemas.openxmlformats.org/officeDocument/2006/relationships/hyperlink" Target="http://www.csriveraine.qc.ca/MsScriptorWeb/scripto.asp?resultat=108365" TargetMode="External"/><Relationship Id="rId242" Type="http://schemas.openxmlformats.org/officeDocument/2006/relationships/hyperlink" Target="http://www.gssd.ca/docs/procedures/500%20business%20administration/546ap.pdf" TargetMode="External"/><Relationship Id="rId37" Type="http://schemas.openxmlformats.org/officeDocument/2006/relationships/hyperlink" Target="https://bcsd28.civicweb.net/FileStorage/FC21E35F279749D7821F593D307DE3C6-Policy%20850%20-%20Idle%20Free%20District%20Vehicles-Equipment.pdf" TargetMode="External"/><Relationship Id="rId58" Type="http://schemas.openxmlformats.org/officeDocument/2006/relationships/hyperlink" Target="http://www.ssrsb.ca/index.php?option=com_content&amp;view=article&amp;id=841&amp;Itemid=448" TargetMode="External"/><Relationship Id="rId79" Type="http://schemas.openxmlformats.org/officeDocument/2006/relationships/hyperlink" Target="http://www.smcdsb.on.ca/UserFiles/Servers/Server_6/File/Board%20Office%20Files/Parents/Healthy%20Schools/Green%20Energy.pdf" TargetMode="External"/><Relationship Id="rId102" Type="http://schemas.openxmlformats.org/officeDocument/2006/relationships/hyperlink" Target="http://www.sd43.bc.ca/Board/Policies/Administrative%20Procedures/Administrative%20Procedure%20557.pdf" TargetMode="External"/><Relationship Id="rId123" Type="http://schemas.openxmlformats.org/officeDocument/2006/relationships/hyperlink" Target="http://documents.sd76.ca/Documents/Section%20300%20-%20General%20Administration/320%20-%20Stewardship/320%20-%20Stewardship.pdf" TargetMode="External"/><Relationship Id="rId144" Type="http://schemas.openxmlformats.org/officeDocument/2006/relationships/hyperlink" Target="http://www.sd35.bc.ca/board/Policies/Policy%204010.pdf" TargetMode="External"/><Relationship Id="rId90" Type="http://schemas.openxmlformats.org/officeDocument/2006/relationships/hyperlink" Target="http://www.ucdsb.on.ca/aboutus/policies/100students/Documents/Policy%20106%20Outdoor%20Education_2000Jun13.pdf" TargetMode="External"/><Relationship Id="rId165" Type="http://schemas.openxmlformats.org/officeDocument/2006/relationships/hyperlink" Target="http://polmanual.sjsd.net/polmanualpdf/Section%20A%20-%20Foundations%20and%20Basic%20Commitments/ADF%20Sustainable%20Development%20Practices.pdf" TargetMode="External"/><Relationship Id="rId186" Type="http://schemas.openxmlformats.org/officeDocument/2006/relationships/hyperlink" Target="http://www.csdceo.ca/user_files/users/1/Media/Administration/Manuel_Des_Lignes_De_Conduite/LIGCON-EDUCATION-ENVIRONNEMENTALE.pdf" TargetMode="External"/><Relationship Id="rId211" Type="http://schemas.openxmlformats.org/officeDocument/2006/relationships/hyperlink" Target="http://www.tbcdsb.on.ca/files/u20/908_Environmental_Stewardship.pdf" TargetMode="External"/><Relationship Id="rId232" Type="http://schemas.openxmlformats.org/officeDocument/2006/relationships/hyperlink" Target="http://www.csrl.qc.ca/csrl/notre-organisation/Documents/Politiques%20et%20r%C3%A8glements/Section%204%20-%20Gestion%20des%20ressources%20mat%C3%A9rielles%20et%20du%20transport%20scolaire/4-6_POL_Developpement_durable_Adoption_2012-10-16.pdf" TargetMode="External"/><Relationship Id="rId253" Type="http://schemas.openxmlformats.org/officeDocument/2006/relationships/vmlDrawing" Target="../drawings/vmlDrawing1.vml"/><Relationship Id="rId27" Type="http://schemas.openxmlformats.org/officeDocument/2006/relationships/hyperlink" Target="http://www.sd58.bc.ca/html/Policies/policies/pol904.8.htm" TargetMode="External"/><Relationship Id="rId48" Type="http://schemas.openxmlformats.org/officeDocument/2006/relationships/hyperlink" Target="http://www.vsb.bc.ca/district-policy/ecf-conservation-energy" TargetMode="External"/><Relationship Id="rId69" Type="http://schemas.openxmlformats.org/officeDocument/2006/relationships/hyperlink" Target="http://www.kpdsb.on.ca/kwGlobal.aspx?PageID=46" TargetMode="External"/><Relationship Id="rId113" Type="http://schemas.openxmlformats.org/officeDocument/2006/relationships/hyperlink" Target="http://www.eips.ca/files/RecyclingProgram_12.pdf" TargetMode="External"/><Relationship Id="rId134" Type="http://schemas.openxmlformats.org/officeDocument/2006/relationships/hyperlink" Target="http://www.sd34.bc.ca/sites/default/files/AP%20516%20-%20Energy%2C%20Environment%20and%20Conservation.pdf" TargetMode="External"/><Relationship Id="rId80" Type="http://schemas.openxmlformats.org/officeDocument/2006/relationships/hyperlink" Target="http://www.scdsb.edu.on.ca/admin/policies/g130.pdf" TargetMode="External"/><Relationship Id="rId155" Type="http://schemas.openxmlformats.org/officeDocument/2006/relationships/hyperlink" Target="http://www.esd.mb.ca/static/docs/7-sustainable-development.pdf" TargetMode="External"/><Relationship Id="rId176" Type="http://schemas.openxmlformats.org/officeDocument/2006/relationships/hyperlink" Target="http://www.yk1.nt.ca/documents/general/500-Business%20Administration.pdf" TargetMode="External"/><Relationship Id="rId197" Type="http://schemas.openxmlformats.org/officeDocument/2006/relationships/hyperlink" Target="http://www.hpedsb.on.ca/ec/policiesprocedures/archive/Administrative%20Procedures/100%20General%20Administration/Procedure%20130%20Environmentally%20Responsible%20Operations%20and%20Education%20Procedure.pdf" TargetMode="External"/><Relationship Id="rId201" Type="http://schemas.openxmlformats.org/officeDocument/2006/relationships/hyperlink" Target="http://www.ldcsb.on.ca/Board/policies/Section%20A%20%20Foundations%20and%20Basic%20Commitments%20to%20Fa/A-2-2-Environmental-Stewardship.pdf" TargetMode="External"/><Relationship Id="rId222" Type="http://schemas.openxmlformats.org/officeDocument/2006/relationships/hyperlink" Target="http://www.cssmi.qc.ca/sites/default/files/pages-pdf/acc-20c.pdf" TargetMode="External"/><Relationship Id="rId243" Type="http://schemas.openxmlformats.org/officeDocument/2006/relationships/hyperlink" Target="http://lcsd.ca/images/Procedures/AP500s/AP545%20Environmental%20Stewardship.pdf" TargetMode="External"/><Relationship Id="rId17" Type="http://schemas.openxmlformats.org/officeDocument/2006/relationships/hyperlink" Target="https://documents.sd61.bc.ca/super/polreg/pdf/pol4216.22.pdf" TargetMode="External"/><Relationship Id="rId38" Type="http://schemas.openxmlformats.org/officeDocument/2006/relationships/hyperlink" Target="http://www2.sd38.bc.ca/sdweb/envstew/" TargetMode="External"/><Relationship Id="rId59" Type="http://schemas.openxmlformats.org/officeDocument/2006/relationships/hyperlink" Target="http://newschools.adsb.on.ca/content.php?ID=6" TargetMode="External"/><Relationship Id="rId103" Type="http://schemas.openxmlformats.org/officeDocument/2006/relationships/hyperlink" Target="http://www.sd43.bc.ca/Board/Policies/Administrative%20Procedures/Administrative%20Procedure%20546.pdf" TargetMode="External"/><Relationship Id="rId124" Type="http://schemas.openxmlformats.org/officeDocument/2006/relationships/hyperlink" Target="http://www.nlsd.ab.ca/index.php?option=com_content&amp;view=article&amp;id=84:500-business-administration&amp;catid=100&amp;Itemid=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8"/>
  <sheetViews>
    <sheetView workbookViewId="0">
      <pane xSplit="1" ySplit="2" topLeftCell="R93" activePane="bottomRight" state="frozen"/>
      <selection pane="topRight" activeCell="B1" sqref="B1"/>
      <selection pane="bottomLeft" activeCell="A3" sqref="A3"/>
      <selection pane="bottomRight" activeCell="V384" sqref="V384"/>
    </sheetView>
  </sheetViews>
  <sheetFormatPr defaultColWidth="17.6328125" defaultRowHeight="14" x14ac:dyDescent="0.25"/>
  <cols>
    <col min="1" max="1" width="42.6328125" style="63" customWidth="1"/>
    <col min="2" max="2" width="17.6328125" style="66"/>
    <col min="3" max="3" width="26" style="66" customWidth="1"/>
    <col min="4" max="5" width="17.6328125" style="66"/>
    <col min="6" max="6" width="26.6328125" style="66" customWidth="1"/>
    <col min="7" max="21" width="17.6328125" style="66"/>
    <col min="22" max="22" width="22.36328125" style="66" customWidth="1"/>
    <col min="23" max="23" width="49" style="83" customWidth="1"/>
    <col min="24" max="24" width="25.36328125" style="66" customWidth="1"/>
    <col min="25" max="16384" width="17.6328125" style="66"/>
  </cols>
  <sheetData>
    <row r="1" spans="1:24" s="64" customFormat="1" ht="18" x14ac:dyDescent="0.25">
      <c r="A1" s="61" t="s">
        <v>1430</v>
      </c>
      <c r="B1" s="27" t="s">
        <v>1</v>
      </c>
      <c r="C1" s="27"/>
      <c r="D1" s="27"/>
      <c r="E1" s="33"/>
      <c r="F1" s="51" t="s">
        <v>3</v>
      </c>
      <c r="G1" s="27"/>
      <c r="H1" s="27"/>
      <c r="I1" s="27"/>
      <c r="J1" s="27"/>
      <c r="K1" s="33"/>
      <c r="L1" s="74" t="s">
        <v>1428</v>
      </c>
      <c r="M1" s="27"/>
      <c r="N1" s="27"/>
      <c r="O1" s="27"/>
      <c r="P1" s="27"/>
      <c r="Q1" s="27"/>
      <c r="R1" s="27"/>
      <c r="S1" s="27"/>
      <c r="T1" s="27"/>
      <c r="U1" s="27"/>
      <c r="V1" s="33"/>
      <c r="W1" s="74" t="s">
        <v>5</v>
      </c>
      <c r="X1" s="33"/>
    </row>
    <row r="2" spans="1:24" s="11" customFormat="1" ht="46.5" x14ac:dyDescent="0.25">
      <c r="A2" s="8"/>
      <c r="B2" s="4" t="s">
        <v>1426</v>
      </c>
      <c r="C2" s="4" t="s">
        <v>6</v>
      </c>
      <c r="D2" s="4" t="s">
        <v>8</v>
      </c>
      <c r="E2" s="71" t="s">
        <v>9</v>
      </c>
      <c r="F2" s="73" t="s">
        <v>1427</v>
      </c>
      <c r="G2" s="4" t="s">
        <v>1425</v>
      </c>
      <c r="H2" s="4" t="s">
        <v>11</v>
      </c>
      <c r="I2" s="4" t="s">
        <v>12</v>
      </c>
      <c r="J2" s="4" t="s">
        <v>13</v>
      </c>
      <c r="K2" s="10" t="s">
        <v>14</v>
      </c>
      <c r="L2" s="73" t="s">
        <v>15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1431</v>
      </c>
      <c r="S2" s="4" t="s">
        <v>22</v>
      </c>
      <c r="T2" s="4" t="s">
        <v>23</v>
      </c>
      <c r="U2" s="4" t="s">
        <v>24</v>
      </c>
      <c r="V2" s="10" t="s">
        <v>25</v>
      </c>
      <c r="W2" s="84" t="s">
        <v>26</v>
      </c>
      <c r="X2" s="10" t="s">
        <v>16</v>
      </c>
    </row>
    <row r="3" spans="1:24" x14ac:dyDescent="0.25">
      <c r="A3" s="55" t="s">
        <v>28</v>
      </c>
      <c r="B3" s="65" t="s">
        <v>29</v>
      </c>
      <c r="C3" s="5" t="s">
        <v>30</v>
      </c>
      <c r="D3" s="5">
        <v>54.7169519999999</v>
      </c>
      <c r="E3" s="72">
        <v>-113.259804</v>
      </c>
      <c r="F3" s="42" t="s">
        <v>31</v>
      </c>
      <c r="G3" s="5" t="s">
        <v>32</v>
      </c>
      <c r="H3" s="5" t="s">
        <v>33</v>
      </c>
      <c r="I3" s="5" t="s">
        <v>34</v>
      </c>
      <c r="J3" s="5">
        <v>13</v>
      </c>
      <c r="K3" s="35">
        <v>2961</v>
      </c>
      <c r="L3" s="42" t="s">
        <v>34</v>
      </c>
      <c r="M3" s="5" t="s">
        <v>34</v>
      </c>
      <c r="N3" s="5" t="s">
        <v>34</v>
      </c>
      <c r="O3" s="5" t="s">
        <v>35</v>
      </c>
      <c r="P3" s="5" t="s">
        <v>35</v>
      </c>
      <c r="Q3" s="5" t="s">
        <v>35</v>
      </c>
      <c r="R3" s="5" t="s">
        <v>34</v>
      </c>
      <c r="S3" s="5" t="s">
        <v>32</v>
      </c>
      <c r="T3" s="5" t="s">
        <v>34</v>
      </c>
      <c r="U3" s="5" t="s">
        <v>34</v>
      </c>
      <c r="V3" s="35" t="s">
        <v>36</v>
      </c>
      <c r="W3" s="77" t="s">
        <v>1504</v>
      </c>
      <c r="X3" s="35" t="s">
        <v>34</v>
      </c>
    </row>
    <row r="4" spans="1:24" x14ac:dyDescent="0.25">
      <c r="A4" s="55" t="s">
        <v>50</v>
      </c>
      <c r="B4" s="65" t="s">
        <v>29</v>
      </c>
      <c r="C4" s="5" t="s">
        <v>51</v>
      </c>
      <c r="D4" s="5">
        <v>53.019668000000003</v>
      </c>
      <c r="E4" s="72">
        <v>-112.833316999999</v>
      </c>
      <c r="F4" s="42" t="s">
        <v>31</v>
      </c>
      <c r="G4" s="5" t="s">
        <v>32</v>
      </c>
      <c r="H4" s="5" t="s">
        <v>33</v>
      </c>
      <c r="I4" s="5" t="s">
        <v>34</v>
      </c>
      <c r="J4" s="5">
        <v>35</v>
      </c>
      <c r="K4" s="35">
        <v>6274</v>
      </c>
      <c r="L4" s="42" t="s">
        <v>34</v>
      </c>
      <c r="M4" s="5" t="s">
        <v>34</v>
      </c>
      <c r="N4" s="5" t="s">
        <v>34</v>
      </c>
      <c r="O4" s="5" t="s">
        <v>35</v>
      </c>
      <c r="P4" s="5" t="s">
        <v>35</v>
      </c>
      <c r="Q4" s="5" t="s">
        <v>35</v>
      </c>
      <c r="R4" s="5" t="s">
        <v>34</v>
      </c>
      <c r="S4" s="5" t="s">
        <v>32</v>
      </c>
      <c r="T4" s="5" t="s">
        <v>34</v>
      </c>
      <c r="U4" s="5" t="s">
        <v>34</v>
      </c>
      <c r="V4" s="35" t="s">
        <v>36</v>
      </c>
      <c r="W4" s="77" t="s">
        <v>1505</v>
      </c>
      <c r="X4" s="35" t="s">
        <v>34</v>
      </c>
    </row>
    <row r="5" spans="1:24" x14ac:dyDescent="0.25">
      <c r="A5" s="55" t="s">
        <v>63</v>
      </c>
      <c r="B5" s="65" t="s">
        <v>29</v>
      </c>
      <c r="C5" s="5" t="s">
        <v>64</v>
      </c>
      <c r="D5" s="5">
        <v>53.310270000000003</v>
      </c>
      <c r="E5" s="72">
        <v>-113.532314</v>
      </c>
      <c r="F5" s="42" t="s">
        <v>31</v>
      </c>
      <c r="G5" s="5" t="s">
        <v>32</v>
      </c>
      <c r="H5" s="5" t="s">
        <v>33</v>
      </c>
      <c r="I5" s="5" t="s">
        <v>34</v>
      </c>
      <c r="J5" s="5">
        <v>28</v>
      </c>
      <c r="K5" s="35">
        <v>9602</v>
      </c>
      <c r="L5" s="42" t="s">
        <v>34</v>
      </c>
      <c r="M5" s="5" t="s">
        <v>34</v>
      </c>
      <c r="N5" s="5" t="s">
        <v>34</v>
      </c>
      <c r="O5" s="5" t="s">
        <v>35</v>
      </c>
      <c r="P5" s="5" t="s">
        <v>35</v>
      </c>
      <c r="Q5" s="5" t="s">
        <v>35</v>
      </c>
      <c r="R5" s="5" t="s">
        <v>34</v>
      </c>
      <c r="S5" s="5" t="s">
        <v>34</v>
      </c>
      <c r="T5" s="5" t="s">
        <v>34</v>
      </c>
      <c r="U5" s="5" t="s">
        <v>34</v>
      </c>
      <c r="V5" s="35" t="s">
        <v>35</v>
      </c>
      <c r="W5" s="77" t="s">
        <v>1506</v>
      </c>
      <c r="X5" s="35" t="s">
        <v>34</v>
      </c>
    </row>
    <row r="6" spans="1:24" x14ac:dyDescent="0.25">
      <c r="A6" s="55" t="s">
        <v>69</v>
      </c>
      <c r="B6" s="65" t="s">
        <v>29</v>
      </c>
      <c r="C6" s="5" t="s">
        <v>70</v>
      </c>
      <c r="D6" s="5">
        <v>52.840507000000002</v>
      </c>
      <c r="E6" s="72">
        <v>-110.853483999999</v>
      </c>
      <c r="F6" s="42" t="s">
        <v>31</v>
      </c>
      <c r="G6" s="5" t="s">
        <v>32</v>
      </c>
      <c r="H6" s="5" t="s">
        <v>33</v>
      </c>
      <c r="I6" s="5" t="s">
        <v>34</v>
      </c>
      <c r="J6" s="5">
        <v>27</v>
      </c>
      <c r="K6" s="35">
        <v>4266</v>
      </c>
      <c r="L6" s="42" t="s">
        <v>34</v>
      </c>
      <c r="M6" s="5" t="s">
        <v>34</v>
      </c>
      <c r="N6" s="5" t="s">
        <v>34</v>
      </c>
      <c r="O6" s="5" t="s">
        <v>35</v>
      </c>
      <c r="P6" s="5" t="s">
        <v>35</v>
      </c>
      <c r="Q6" s="5" t="s">
        <v>35</v>
      </c>
      <c r="R6" s="5" t="s">
        <v>34</v>
      </c>
      <c r="S6" s="5" t="s">
        <v>34</v>
      </c>
      <c r="T6" s="5" t="s">
        <v>34</v>
      </c>
      <c r="U6" s="5" t="s">
        <v>34</v>
      </c>
      <c r="V6" s="35" t="s">
        <v>35</v>
      </c>
      <c r="W6" s="77" t="s">
        <v>1507</v>
      </c>
      <c r="X6" s="35" t="s">
        <v>34</v>
      </c>
    </row>
    <row r="7" spans="1:24" x14ac:dyDescent="0.25">
      <c r="A7" s="55" t="s">
        <v>74</v>
      </c>
      <c r="B7" s="65" t="s">
        <v>29</v>
      </c>
      <c r="C7" s="5" t="s">
        <v>77</v>
      </c>
      <c r="D7" s="5">
        <v>51.049022000000001</v>
      </c>
      <c r="E7" s="72">
        <v>-114.083637999999</v>
      </c>
      <c r="F7" s="42" t="s">
        <v>31</v>
      </c>
      <c r="G7" s="5" t="s">
        <v>32</v>
      </c>
      <c r="H7" s="5" t="s">
        <v>78</v>
      </c>
      <c r="I7" s="5" t="s">
        <v>34</v>
      </c>
      <c r="J7" s="5">
        <v>105</v>
      </c>
      <c r="K7" s="35">
        <v>50828</v>
      </c>
      <c r="L7" s="42" t="s">
        <v>34</v>
      </c>
      <c r="M7" s="5" t="s">
        <v>34</v>
      </c>
      <c r="N7" s="5" t="s">
        <v>34</v>
      </c>
      <c r="O7" s="5" t="s">
        <v>35</v>
      </c>
      <c r="P7" s="5" t="s">
        <v>35</v>
      </c>
      <c r="Q7" s="5" t="s">
        <v>35</v>
      </c>
      <c r="R7" s="5" t="s">
        <v>34</v>
      </c>
      <c r="S7" s="5" t="s">
        <v>34</v>
      </c>
      <c r="T7" s="5" t="s">
        <v>34</v>
      </c>
      <c r="U7" s="5" t="s">
        <v>34</v>
      </c>
      <c r="V7" s="35" t="s">
        <v>35</v>
      </c>
      <c r="W7" s="77" t="s">
        <v>1508</v>
      </c>
      <c r="X7" s="35" t="s">
        <v>34</v>
      </c>
    </row>
    <row r="8" spans="1:24" x14ac:dyDescent="0.25">
      <c r="A8" s="55" t="s">
        <v>39</v>
      </c>
      <c r="B8" s="65" t="s">
        <v>29</v>
      </c>
      <c r="C8" s="5" t="s">
        <v>77</v>
      </c>
      <c r="D8" s="5">
        <v>51.041041999999898</v>
      </c>
      <c r="E8" s="72">
        <v>-114.081582999999</v>
      </c>
      <c r="F8" s="42" t="s">
        <v>31</v>
      </c>
      <c r="G8" s="5" t="s">
        <v>32</v>
      </c>
      <c r="H8" s="5" t="s">
        <v>33</v>
      </c>
      <c r="I8" s="5" t="s">
        <v>32</v>
      </c>
      <c r="J8" s="5">
        <v>227</v>
      </c>
      <c r="K8" s="35">
        <v>110173</v>
      </c>
      <c r="L8" s="42" t="s">
        <v>32</v>
      </c>
      <c r="M8" s="5" t="s">
        <v>34</v>
      </c>
      <c r="N8" s="5" t="s">
        <v>34</v>
      </c>
      <c r="O8" s="5" t="s">
        <v>35</v>
      </c>
      <c r="P8" s="5" t="s">
        <v>35</v>
      </c>
      <c r="Q8" s="5" t="s">
        <v>35</v>
      </c>
      <c r="R8" s="5" t="s">
        <v>32</v>
      </c>
      <c r="S8" s="5" t="s">
        <v>32</v>
      </c>
      <c r="T8" s="5" t="s">
        <v>34</v>
      </c>
      <c r="U8" s="5" t="s">
        <v>34</v>
      </c>
      <c r="V8" s="35" t="s">
        <v>36</v>
      </c>
      <c r="W8" s="77" t="s">
        <v>1509</v>
      </c>
      <c r="X8" s="35" t="s">
        <v>34</v>
      </c>
    </row>
    <row r="9" spans="1:24" x14ac:dyDescent="0.25">
      <c r="A9" s="55" t="s">
        <v>81</v>
      </c>
      <c r="B9" s="65" t="s">
        <v>29</v>
      </c>
      <c r="C9" s="5" t="s">
        <v>84</v>
      </c>
      <c r="D9" s="5">
        <v>51.087299000000002</v>
      </c>
      <c r="E9" s="72">
        <v>-115.360883</v>
      </c>
      <c r="F9" s="42" t="s">
        <v>31</v>
      </c>
      <c r="G9" s="5" t="s">
        <v>32</v>
      </c>
      <c r="H9" s="5" t="s">
        <v>33</v>
      </c>
      <c r="I9" s="5" t="s">
        <v>32</v>
      </c>
      <c r="J9" s="5">
        <v>6</v>
      </c>
      <c r="K9" s="35">
        <v>2175</v>
      </c>
      <c r="L9" s="42" t="s">
        <v>34</v>
      </c>
      <c r="M9" s="5" t="s">
        <v>34</v>
      </c>
      <c r="N9" s="5" t="s">
        <v>34</v>
      </c>
      <c r="O9" s="5" t="s">
        <v>35</v>
      </c>
      <c r="P9" s="5" t="s">
        <v>35</v>
      </c>
      <c r="Q9" s="5" t="s">
        <v>35</v>
      </c>
      <c r="R9" s="5" t="s">
        <v>34</v>
      </c>
      <c r="S9" s="5" t="s">
        <v>34</v>
      </c>
      <c r="T9" s="5" t="s">
        <v>34</v>
      </c>
      <c r="U9" s="5" t="s">
        <v>34</v>
      </c>
      <c r="V9" s="35" t="s">
        <v>35</v>
      </c>
      <c r="W9" s="77" t="s">
        <v>1510</v>
      </c>
      <c r="X9" s="35" t="s">
        <v>34</v>
      </c>
    </row>
    <row r="10" spans="1:24" x14ac:dyDescent="0.25">
      <c r="A10" s="55" t="s">
        <v>85</v>
      </c>
      <c r="B10" s="65" t="s">
        <v>29</v>
      </c>
      <c r="C10" s="5" t="s">
        <v>89</v>
      </c>
      <c r="D10" s="5">
        <v>52.027408000000001</v>
      </c>
      <c r="E10" s="72">
        <v>-113.947226</v>
      </c>
      <c r="F10" s="42" t="s">
        <v>31</v>
      </c>
      <c r="G10" s="5" t="s">
        <v>32</v>
      </c>
      <c r="H10" s="5" t="s">
        <v>33</v>
      </c>
      <c r="I10" s="5" t="s">
        <v>34</v>
      </c>
      <c r="J10" s="5">
        <v>43</v>
      </c>
      <c r="K10" s="35">
        <v>10767</v>
      </c>
      <c r="L10" s="42" t="s">
        <v>34</v>
      </c>
      <c r="M10" s="5" t="s">
        <v>34</v>
      </c>
      <c r="N10" s="5" t="s">
        <v>34</v>
      </c>
      <c r="O10" s="5" t="s">
        <v>35</v>
      </c>
      <c r="P10" s="5" t="s">
        <v>35</v>
      </c>
      <c r="Q10" s="5" t="s">
        <v>35</v>
      </c>
      <c r="R10" s="5" t="s">
        <v>34</v>
      </c>
      <c r="S10" s="5" t="s">
        <v>34</v>
      </c>
      <c r="T10" s="5" t="s">
        <v>34</v>
      </c>
      <c r="U10" s="5" t="s">
        <v>34</v>
      </c>
      <c r="V10" s="35" t="s">
        <v>35</v>
      </c>
      <c r="W10" s="77" t="s">
        <v>1511</v>
      </c>
      <c r="X10" s="35" t="s">
        <v>34</v>
      </c>
    </row>
    <row r="11" spans="1:24" x14ac:dyDescent="0.25">
      <c r="A11" s="55" t="s">
        <v>101</v>
      </c>
      <c r="B11" s="65" t="s">
        <v>29</v>
      </c>
      <c r="C11" s="5" t="s">
        <v>102</v>
      </c>
      <c r="D11" s="5">
        <v>50.725124999999899</v>
      </c>
      <c r="E11" s="72">
        <v>-113.972003</v>
      </c>
      <c r="F11" s="42" t="s">
        <v>31</v>
      </c>
      <c r="G11" s="5" t="s">
        <v>34</v>
      </c>
      <c r="H11" s="5" t="s">
        <v>78</v>
      </c>
      <c r="I11" s="5" t="s">
        <v>34</v>
      </c>
      <c r="J11" s="5">
        <v>17</v>
      </c>
      <c r="K11" s="35">
        <v>9388</v>
      </c>
      <c r="L11" s="42" t="s">
        <v>34</v>
      </c>
      <c r="M11" s="5" t="s">
        <v>34</v>
      </c>
      <c r="N11" s="5" t="s">
        <v>34</v>
      </c>
      <c r="O11" s="5" t="s">
        <v>35</v>
      </c>
      <c r="P11" s="5" t="s">
        <v>35</v>
      </c>
      <c r="Q11" s="5" t="s">
        <v>35</v>
      </c>
      <c r="R11" s="5" t="s">
        <v>34</v>
      </c>
      <c r="S11" s="5" t="s">
        <v>34</v>
      </c>
      <c r="T11" s="5" t="s">
        <v>34</v>
      </c>
      <c r="U11" s="5" t="s">
        <v>34</v>
      </c>
      <c r="V11" s="35" t="s">
        <v>35</v>
      </c>
      <c r="W11" s="77" t="s">
        <v>1513</v>
      </c>
      <c r="X11" s="35" t="s">
        <v>34</v>
      </c>
    </row>
    <row r="12" spans="1:24" x14ac:dyDescent="0.25">
      <c r="A12" s="55" t="s">
        <v>112</v>
      </c>
      <c r="B12" s="65" t="s">
        <v>29</v>
      </c>
      <c r="C12" s="5" t="s">
        <v>113</v>
      </c>
      <c r="D12" s="5">
        <v>52.325916999999897</v>
      </c>
      <c r="E12" s="72">
        <v>-112.706647</v>
      </c>
      <c r="F12" s="42" t="s">
        <v>31</v>
      </c>
      <c r="G12" s="5" t="s">
        <v>32</v>
      </c>
      <c r="H12" s="5" t="s">
        <v>33</v>
      </c>
      <c r="I12" s="5" t="s">
        <v>34</v>
      </c>
      <c r="J12" s="5">
        <v>22</v>
      </c>
      <c r="K12" s="35">
        <v>2449</v>
      </c>
      <c r="L12" s="42" t="s">
        <v>34</v>
      </c>
      <c r="M12" s="5" t="s">
        <v>34</v>
      </c>
      <c r="N12" s="5" t="s">
        <v>34</v>
      </c>
      <c r="O12" s="5" t="s">
        <v>35</v>
      </c>
      <c r="P12" s="5" t="s">
        <v>35</v>
      </c>
      <c r="Q12" s="5" t="s">
        <v>35</v>
      </c>
      <c r="R12" s="5" t="s">
        <v>34</v>
      </c>
      <c r="S12" s="5" t="s">
        <v>34</v>
      </c>
      <c r="T12" s="5" t="s">
        <v>34</v>
      </c>
      <c r="U12" s="5" t="s">
        <v>34</v>
      </c>
      <c r="V12" s="35" t="s">
        <v>35</v>
      </c>
      <c r="W12" s="77" t="s">
        <v>1512</v>
      </c>
      <c r="X12" s="35" t="s">
        <v>34</v>
      </c>
    </row>
    <row r="13" spans="1:24" x14ac:dyDescent="0.25">
      <c r="A13" s="55" t="s">
        <v>87</v>
      </c>
      <c r="B13" s="65" t="s">
        <v>29</v>
      </c>
      <c r="C13" s="5" t="s">
        <v>70</v>
      </c>
      <c r="D13" s="5">
        <v>52.832304999999899</v>
      </c>
      <c r="E13" s="72">
        <v>-110.861068</v>
      </c>
      <c r="F13" s="42" t="s">
        <v>31</v>
      </c>
      <c r="G13" s="5" t="s">
        <v>34</v>
      </c>
      <c r="H13" s="5" t="s">
        <v>78</v>
      </c>
      <c r="I13" s="5" t="s">
        <v>34</v>
      </c>
      <c r="J13" s="5">
        <v>8</v>
      </c>
      <c r="K13" s="35">
        <v>2346</v>
      </c>
      <c r="L13" s="42" t="s">
        <v>34</v>
      </c>
      <c r="M13" s="5" t="s">
        <v>34</v>
      </c>
      <c r="N13" s="5" t="s">
        <v>34</v>
      </c>
      <c r="O13" s="5" t="s">
        <v>35</v>
      </c>
      <c r="P13" s="5" t="s">
        <v>35</v>
      </c>
      <c r="Q13" s="5" t="s">
        <v>35</v>
      </c>
      <c r="R13" s="5" t="s">
        <v>34</v>
      </c>
      <c r="S13" s="5" t="s">
        <v>34</v>
      </c>
      <c r="T13" s="5" t="s">
        <v>34</v>
      </c>
      <c r="U13" s="5" t="s">
        <v>34</v>
      </c>
      <c r="V13" s="35" t="s">
        <v>35</v>
      </c>
      <c r="W13" s="77" t="s">
        <v>1514</v>
      </c>
      <c r="X13" s="35" t="s">
        <v>34</v>
      </c>
    </row>
    <row r="14" spans="1:24" x14ac:dyDescent="0.25">
      <c r="A14" s="55" t="s">
        <v>118</v>
      </c>
      <c r="B14" s="65" t="s">
        <v>29</v>
      </c>
      <c r="C14" s="5" t="s">
        <v>121</v>
      </c>
      <c r="D14" s="5">
        <v>53.991357999999899</v>
      </c>
      <c r="E14" s="72">
        <v>-111.28779</v>
      </c>
      <c r="F14" s="42" t="s">
        <v>122</v>
      </c>
      <c r="G14" s="5" t="s">
        <v>34</v>
      </c>
      <c r="H14" s="5" t="s">
        <v>123</v>
      </c>
      <c r="I14" s="5" t="s">
        <v>34</v>
      </c>
      <c r="J14" s="5">
        <v>5</v>
      </c>
      <c r="K14" s="35">
        <v>696</v>
      </c>
      <c r="L14" s="42" t="s">
        <v>34</v>
      </c>
      <c r="M14" s="5" t="s">
        <v>34</v>
      </c>
      <c r="N14" s="5" t="s">
        <v>34</v>
      </c>
      <c r="O14" s="5" t="s">
        <v>35</v>
      </c>
      <c r="P14" s="5" t="s">
        <v>35</v>
      </c>
      <c r="Q14" s="5" t="s">
        <v>35</v>
      </c>
      <c r="R14" s="5" t="s">
        <v>34</v>
      </c>
      <c r="S14" s="5" t="s">
        <v>34</v>
      </c>
      <c r="T14" s="5" t="s">
        <v>34</v>
      </c>
      <c r="U14" s="5" t="s">
        <v>34</v>
      </c>
      <c r="V14" s="35" t="s">
        <v>35</v>
      </c>
      <c r="W14" s="77" t="s">
        <v>1515</v>
      </c>
      <c r="X14" s="35" t="s">
        <v>34</v>
      </c>
    </row>
    <row r="15" spans="1:24" x14ac:dyDescent="0.25">
      <c r="A15" s="55" t="s">
        <v>90</v>
      </c>
      <c r="B15" s="65" t="s">
        <v>29</v>
      </c>
      <c r="C15" s="5" t="s">
        <v>129</v>
      </c>
      <c r="D15" s="5">
        <v>53.5360429999999</v>
      </c>
      <c r="E15" s="72">
        <v>-113.50408</v>
      </c>
      <c r="F15" s="42" t="s">
        <v>31</v>
      </c>
      <c r="G15" s="5" t="s">
        <v>32</v>
      </c>
      <c r="H15" s="5" t="s">
        <v>78</v>
      </c>
      <c r="I15" s="5" t="s">
        <v>32</v>
      </c>
      <c r="J15" s="5">
        <v>99</v>
      </c>
      <c r="K15" s="35">
        <v>37313</v>
      </c>
      <c r="L15" s="42" t="s">
        <v>34</v>
      </c>
      <c r="M15" s="5" t="s">
        <v>34</v>
      </c>
      <c r="N15" s="5" t="s">
        <v>34</v>
      </c>
      <c r="O15" s="5" t="s">
        <v>35</v>
      </c>
      <c r="P15" s="5" t="s">
        <v>35</v>
      </c>
      <c r="Q15" s="5" t="s">
        <v>35</v>
      </c>
      <c r="R15" s="5" t="s">
        <v>34</v>
      </c>
      <c r="S15" s="5" t="s">
        <v>34</v>
      </c>
      <c r="T15" s="5" t="s">
        <v>34</v>
      </c>
      <c r="U15" s="5" t="s">
        <v>34</v>
      </c>
      <c r="V15" s="35" t="s">
        <v>35</v>
      </c>
      <c r="W15" s="77" t="s">
        <v>1516</v>
      </c>
      <c r="X15" s="35" t="s">
        <v>34</v>
      </c>
    </row>
    <row r="16" spans="1:24" x14ac:dyDescent="0.25">
      <c r="A16" s="55" t="s">
        <v>94</v>
      </c>
      <c r="B16" s="65" t="s">
        <v>29</v>
      </c>
      <c r="C16" s="5" t="s">
        <v>129</v>
      </c>
      <c r="D16" s="5">
        <v>53.55471</v>
      </c>
      <c r="E16" s="72">
        <v>-113.49634500000001</v>
      </c>
      <c r="F16" s="42" t="s">
        <v>31</v>
      </c>
      <c r="G16" s="5" t="s">
        <v>32</v>
      </c>
      <c r="H16" s="5" t="s">
        <v>33</v>
      </c>
      <c r="I16" s="5" t="s">
        <v>32</v>
      </c>
      <c r="J16" s="5">
        <v>202</v>
      </c>
      <c r="K16" s="35">
        <v>86960</v>
      </c>
      <c r="L16" s="42" t="s">
        <v>34</v>
      </c>
      <c r="M16" s="5" t="s">
        <v>34</v>
      </c>
      <c r="N16" s="5" t="s">
        <v>34</v>
      </c>
      <c r="O16" s="5" t="s">
        <v>35</v>
      </c>
      <c r="P16" s="5" t="s">
        <v>35</v>
      </c>
      <c r="Q16" s="5" t="s">
        <v>35</v>
      </c>
      <c r="R16" s="5" t="s">
        <v>34</v>
      </c>
      <c r="S16" s="5" t="s">
        <v>32</v>
      </c>
      <c r="T16" s="5" t="s">
        <v>32</v>
      </c>
      <c r="U16" s="5" t="s">
        <v>34</v>
      </c>
      <c r="V16" s="35" t="s">
        <v>36</v>
      </c>
      <c r="W16" s="77" t="s">
        <v>1517</v>
      </c>
      <c r="X16" s="35" t="s">
        <v>32</v>
      </c>
    </row>
    <row r="17" spans="1:24" x14ac:dyDescent="0.25">
      <c r="A17" s="55" t="s">
        <v>142</v>
      </c>
      <c r="B17" s="65" t="s">
        <v>29</v>
      </c>
      <c r="C17" s="5" t="s">
        <v>143</v>
      </c>
      <c r="D17" s="5">
        <v>53.528213000000001</v>
      </c>
      <c r="E17" s="72">
        <v>-113.297664999999</v>
      </c>
      <c r="F17" s="42" t="s">
        <v>31</v>
      </c>
      <c r="G17" s="5" t="s">
        <v>34</v>
      </c>
      <c r="H17" s="5" t="s">
        <v>78</v>
      </c>
      <c r="I17" s="5" t="s">
        <v>34</v>
      </c>
      <c r="J17" s="5">
        <v>16</v>
      </c>
      <c r="K17" s="35">
        <v>5909</v>
      </c>
      <c r="L17" s="42" t="s">
        <v>34</v>
      </c>
      <c r="M17" s="5" t="s">
        <v>34</v>
      </c>
      <c r="N17" s="5" t="s">
        <v>34</v>
      </c>
      <c r="O17" s="5" t="s">
        <v>35</v>
      </c>
      <c r="P17" s="5" t="s">
        <v>35</v>
      </c>
      <c r="Q17" s="5" t="s">
        <v>35</v>
      </c>
      <c r="R17" s="5" t="s">
        <v>34</v>
      </c>
      <c r="S17" s="5" t="s">
        <v>34</v>
      </c>
      <c r="T17" s="5" t="s">
        <v>34</v>
      </c>
      <c r="U17" s="5" t="s">
        <v>34</v>
      </c>
      <c r="V17" s="35" t="s">
        <v>35</v>
      </c>
      <c r="W17" s="77" t="s">
        <v>1518</v>
      </c>
      <c r="X17" s="35" t="s">
        <v>34</v>
      </c>
    </row>
    <row r="18" spans="1:24" x14ac:dyDescent="0.25">
      <c r="A18" s="55" t="s">
        <v>97</v>
      </c>
      <c r="B18" s="65" t="s">
        <v>29</v>
      </c>
      <c r="C18" s="5" t="s">
        <v>143</v>
      </c>
      <c r="D18" s="5">
        <v>53.511352000000002</v>
      </c>
      <c r="E18" s="72">
        <v>-113.27229800000001</v>
      </c>
      <c r="F18" s="42" t="s">
        <v>31</v>
      </c>
      <c r="G18" s="5" t="s">
        <v>150</v>
      </c>
      <c r="H18" s="5" t="s">
        <v>33</v>
      </c>
      <c r="I18" s="5" t="s">
        <v>34</v>
      </c>
      <c r="J18" s="5">
        <v>42</v>
      </c>
      <c r="K18" s="35">
        <v>16591</v>
      </c>
      <c r="L18" s="42" t="s">
        <v>34</v>
      </c>
      <c r="M18" s="5" t="s">
        <v>34</v>
      </c>
      <c r="N18" s="5" t="s">
        <v>34</v>
      </c>
      <c r="O18" s="5" t="s">
        <v>35</v>
      </c>
      <c r="P18" s="5" t="s">
        <v>35</v>
      </c>
      <c r="Q18" s="5" t="s">
        <v>35</v>
      </c>
      <c r="R18" s="5" t="s">
        <v>34</v>
      </c>
      <c r="S18" s="5" t="s">
        <v>34</v>
      </c>
      <c r="T18" s="5" t="s">
        <v>34</v>
      </c>
      <c r="U18" s="5" t="s">
        <v>34</v>
      </c>
      <c r="V18" s="35" t="s">
        <v>35</v>
      </c>
      <c r="W18" s="77" t="s">
        <v>1519</v>
      </c>
      <c r="X18" s="35" t="s">
        <v>34</v>
      </c>
    </row>
    <row r="19" spans="1:24" x14ac:dyDescent="0.25">
      <c r="A19" s="55" t="s">
        <v>100</v>
      </c>
      <c r="B19" s="65" t="s">
        <v>29</v>
      </c>
      <c r="C19" s="5" t="s">
        <v>159</v>
      </c>
      <c r="D19" s="5">
        <v>53.557713999999898</v>
      </c>
      <c r="E19" s="72">
        <v>-113.891150999999</v>
      </c>
      <c r="F19" s="42" t="s">
        <v>31</v>
      </c>
      <c r="G19" s="5" t="s">
        <v>32</v>
      </c>
      <c r="H19" s="5" t="s">
        <v>78</v>
      </c>
      <c r="I19" s="5" t="s">
        <v>34</v>
      </c>
      <c r="J19" s="5">
        <v>10</v>
      </c>
      <c r="K19" s="35">
        <v>3709</v>
      </c>
      <c r="L19" s="42" t="s">
        <v>34</v>
      </c>
      <c r="M19" s="5" t="s">
        <v>34</v>
      </c>
      <c r="N19" s="5" t="s">
        <v>34</v>
      </c>
      <c r="O19" s="5" t="s">
        <v>35</v>
      </c>
      <c r="P19" s="5" t="s">
        <v>35</v>
      </c>
      <c r="Q19" s="5" t="s">
        <v>35</v>
      </c>
      <c r="R19" s="5" t="s">
        <v>34</v>
      </c>
      <c r="S19" s="5" t="s">
        <v>34</v>
      </c>
      <c r="T19" s="5" t="s">
        <v>34</v>
      </c>
      <c r="U19" s="5" t="s">
        <v>34</v>
      </c>
      <c r="V19" s="35" t="s">
        <v>35</v>
      </c>
      <c r="W19" s="77" t="s">
        <v>1520</v>
      </c>
      <c r="X19" s="35" t="s">
        <v>34</v>
      </c>
    </row>
    <row r="20" spans="1:24" x14ac:dyDescent="0.25">
      <c r="A20" s="55" t="s">
        <v>105</v>
      </c>
      <c r="B20" s="65" t="s">
        <v>29</v>
      </c>
      <c r="C20" s="5" t="s">
        <v>163</v>
      </c>
      <c r="D20" s="5">
        <v>50.716217</v>
      </c>
      <c r="E20" s="72">
        <v>-113.97856</v>
      </c>
      <c r="F20" s="42" t="s">
        <v>31</v>
      </c>
      <c r="G20" s="5" t="s">
        <v>32</v>
      </c>
      <c r="H20" s="5" t="s">
        <v>33</v>
      </c>
      <c r="I20" s="5" t="s">
        <v>32</v>
      </c>
      <c r="J20" s="5">
        <v>25</v>
      </c>
      <c r="K20" s="35">
        <v>7740</v>
      </c>
      <c r="L20" s="42" t="s">
        <v>34</v>
      </c>
      <c r="M20" s="5" t="s">
        <v>34</v>
      </c>
      <c r="N20" s="5" t="s">
        <v>34</v>
      </c>
      <c r="O20" s="5" t="s">
        <v>35</v>
      </c>
      <c r="P20" s="5" t="s">
        <v>35</v>
      </c>
      <c r="Q20" s="5" t="s">
        <v>35</v>
      </c>
      <c r="R20" s="5" t="s">
        <v>34</v>
      </c>
      <c r="S20" s="5" t="s">
        <v>34</v>
      </c>
      <c r="T20" s="5" t="s">
        <v>34</v>
      </c>
      <c r="U20" s="5" t="s">
        <v>34</v>
      </c>
      <c r="V20" s="35" t="s">
        <v>35</v>
      </c>
      <c r="W20" s="77" t="s">
        <v>1521</v>
      </c>
      <c r="X20" s="35" t="s">
        <v>34</v>
      </c>
    </row>
    <row r="21" spans="1:24" x14ac:dyDescent="0.25">
      <c r="A21" s="55" t="s">
        <v>107</v>
      </c>
      <c r="B21" s="65" t="s">
        <v>29</v>
      </c>
      <c r="C21" s="5" t="s">
        <v>171</v>
      </c>
      <c r="D21" s="5">
        <v>56.7294839999999</v>
      </c>
      <c r="E21" s="72">
        <v>-111.37532</v>
      </c>
      <c r="F21" s="42" t="s">
        <v>31</v>
      </c>
      <c r="G21" s="5" t="s">
        <v>32</v>
      </c>
      <c r="H21" s="5" t="s">
        <v>33</v>
      </c>
      <c r="I21" s="5" t="s">
        <v>32</v>
      </c>
      <c r="J21" s="5">
        <v>13</v>
      </c>
      <c r="K21" s="35">
        <v>5499</v>
      </c>
      <c r="L21" s="42" t="s">
        <v>34</v>
      </c>
      <c r="M21" s="5" t="s">
        <v>34</v>
      </c>
      <c r="N21" s="5" t="s">
        <v>34</v>
      </c>
      <c r="O21" s="5" t="s">
        <v>35</v>
      </c>
      <c r="P21" s="5" t="s">
        <v>35</v>
      </c>
      <c r="Q21" s="5" t="s">
        <v>35</v>
      </c>
      <c r="R21" s="5" t="s">
        <v>34</v>
      </c>
      <c r="S21" s="5" t="s">
        <v>34</v>
      </c>
      <c r="T21" s="5" t="s">
        <v>34</v>
      </c>
      <c r="U21" s="5" t="s">
        <v>34</v>
      </c>
      <c r="V21" s="35" t="s">
        <v>35</v>
      </c>
      <c r="W21" s="77" t="s">
        <v>1522</v>
      </c>
      <c r="X21" s="35" t="s">
        <v>34</v>
      </c>
    </row>
    <row r="22" spans="1:24" x14ac:dyDescent="0.25">
      <c r="A22" s="55" t="s">
        <v>110</v>
      </c>
      <c r="B22" s="65" t="s">
        <v>29</v>
      </c>
      <c r="C22" s="5" t="s">
        <v>171</v>
      </c>
      <c r="D22" s="5">
        <v>56.726252000000002</v>
      </c>
      <c r="E22" s="72">
        <v>-111.383572</v>
      </c>
      <c r="F22" s="42" t="s">
        <v>31</v>
      </c>
      <c r="G22" s="5" t="s">
        <v>32</v>
      </c>
      <c r="H22" s="5" t="s">
        <v>78</v>
      </c>
      <c r="I22" s="5" t="s">
        <v>32</v>
      </c>
      <c r="J22" s="5">
        <v>10</v>
      </c>
      <c r="K22" s="35">
        <v>5512</v>
      </c>
      <c r="L22" s="42" t="s">
        <v>34</v>
      </c>
      <c r="M22" s="5" t="s">
        <v>34</v>
      </c>
      <c r="N22" s="5" t="s">
        <v>34</v>
      </c>
      <c r="O22" s="5" t="s">
        <v>35</v>
      </c>
      <c r="P22" s="5" t="s">
        <v>35</v>
      </c>
      <c r="Q22" s="5" t="s">
        <v>35</v>
      </c>
      <c r="R22" s="5" t="s">
        <v>34</v>
      </c>
      <c r="S22" s="5" t="s">
        <v>34</v>
      </c>
      <c r="T22" s="5" t="s">
        <v>34</v>
      </c>
      <c r="U22" s="5" t="s">
        <v>34</v>
      </c>
      <c r="V22" s="35" t="s">
        <v>35</v>
      </c>
      <c r="W22" s="77" t="s">
        <v>1523</v>
      </c>
      <c r="X22" s="35" t="s">
        <v>34</v>
      </c>
    </row>
    <row r="23" spans="1:24" x14ac:dyDescent="0.25">
      <c r="A23" s="55" t="s">
        <v>177</v>
      </c>
      <c r="B23" s="65" t="s">
        <v>29</v>
      </c>
      <c r="C23" s="5" t="s">
        <v>178</v>
      </c>
      <c r="D23" s="5">
        <v>58.3885989999999</v>
      </c>
      <c r="E23" s="72">
        <v>-116.025497</v>
      </c>
      <c r="F23" s="42" t="s">
        <v>31</v>
      </c>
      <c r="G23" s="5" t="s">
        <v>32</v>
      </c>
      <c r="H23" s="5" t="s">
        <v>33</v>
      </c>
      <c r="I23" s="5" t="s">
        <v>34</v>
      </c>
      <c r="J23" s="5">
        <v>15</v>
      </c>
      <c r="K23" s="35">
        <v>3293</v>
      </c>
      <c r="L23" s="42" t="s">
        <v>34</v>
      </c>
      <c r="M23" s="5" t="s">
        <v>34</v>
      </c>
      <c r="N23" s="5" t="s">
        <v>34</v>
      </c>
      <c r="O23" s="5" t="s">
        <v>35</v>
      </c>
      <c r="P23" s="5" t="s">
        <v>35</v>
      </c>
      <c r="Q23" s="5" t="s">
        <v>35</v>
      </c>
      <c r="R23" s="5" t="s">
        <v>34</v>
      </c>
      <c r="S23" s="5" t="s">
        <v>34</v>
      </c>
      <c r="T23" s="5" t="s">
        <v>34</v>
      </c>
      <c r="U23" s="5" t="s">
        <v>34</v>
      </c>
      <c r="V23" s="35" t="s">
        <v>35</v>
      </c>
      <c r="W23" s="77" t="s">
        <v>1524</v>
      </c>
      <c r="X23" s="35" t="s">
        <v>34</v>
      </c>
    </row>
    <row r="24" spans="1:24" x14ac:dyDescent="0.25">
      <c r="A24" s="55" t="s">
        <v>191</v>
      </c>
      <c r="B24" s="65" t="s">
        <v>29</v>
      </c>
      <c r="C24" s="5" t="s">
        <v>193</v>
      </c>
      <c r="D24" s="5">
        <v>51.0378159999999</v>
      </c>
      <c r="E24" s="72">
        <v>-113.394229999999</v>
      </c>
      <c r="F24" s="42" t="s">
        <v>31</v>
      </c>
      <c r="G24" s="5" t="s">
        <v>32</v>
      </c>
      <c r="H24" s="5" t="s">
        <v>33</v>
      </c>
      <c r="I24" s="5" t="s">
        <v>32</v>
      </c>
      <c r="J24" s="5">
        <v>45</v>
      </c>
      <c r="K24" s="35">
        <v>6460</v>
      </c>
      <c r="L24" s="42" t="s">
        <v>34</v>
      </c>
      <c r="M24" s="5" t="s">
        <v>34</v>
      </c>
      <c r="N24" s="5" t="s">
        <v>34</v>
      </c>
      <c r="O24" s="5" t="s">
        <v>35</v>
      </c>
      <c r="P24" s="5" t="s">
        <v>35</v>
      </c>
      <c r="Q24" s="5" t="s">
        <v>35</v>
      </c>
      <c r="R24" s="5" t="s">
        <v>34</v>
      </c>
      <c r="S24" s="5" t="s">
        <v>34</v>
      </c>
      <c r="T24" s="5" t="s">
        <v>34</v>
      </c>
      <c r="U24" s="5" t="s">
        <v>34</v>
      </c>
      <c r="V24" s="35" t="s">
        <v>35</v>
      </c>
      <c r="W24" s="77" t="s">
        <v>1525</v>
      </c>
      <c r="X24" s="35" t="s">
        <v>34</v>
      </c>
    </row>
    <row r="25" spans="1:24" x14ac:dyDescent="0.25">
      <c r="A25" s="55" t="s">
        <v>116</v>
      </c>
      <c r="B25" s="65" t="s">
        <v>29</v>
      </c>
      <c r="C25" s="5" t="s">
        <v>199</v>
      </c>
      <c r="D25" s="5">
        <v>55.170648</v>
      </c>
      <c r="E25" s="72">
        <v>-118.797738</v>
      </c>
      <c r="F25" s="42" t="s">
        <v>31</v>
      </c>
      <c r="G25" s="5" t="s">
        <v>32</v>
      </c>
      <c r="H25" s="5" t="s">
        <v>78</v>
      </c>
      <c r="I25" s="5" t="s">
        <v>34</v>
      </c>
      <c r="J25" s="5">
        <v>12</v>
      </c>
      <c r="K25" s="35">
        <v>4327</v>
      </c>
      <c r="L25" s="42" t="s">
        <v>34</v>
      </c>
      <c r="M25" s="5" t="s">
        <v>34</v>
      </c>
      <c r="N25" s="5" t="s">
        <v>34</v>
      </c>
      <c r="O25" s="5" t="s">
        <v>35</v>
      </c>
      <c r="P25" s="5" t="s">
        <v>35</v>
      </c>
      <c r="Q25" s="5" t="s">
        <v>35</v>
      </c>
      <c r="R25" s="5" t="s">
        <v>34</v>
      </c>
      <c r="S25" s="5" t="s">
        <v>34</v>
      </c>
      <c r="T25" s="5" t="s">
        <v>34</v>
      </c>
      <c r="U25" s="5" t="s">
        <v>34</v>
      </c>
      <c r="V25" s="35" t="s">
        <v>35</v>
      </c>
      <c r="W25" s="77" t="s">
        <v>1526</v>
      </c>
      <c r="X25" s="35" t="s">
        <v>34</v>
      </c>
    </row>
    <row r="26" spans="1:24" x14ac:dyDescent="0.25">
      <c r="A26" s="55" t="s">
        <v>124</v>
      </c>
      <c r="B26" s="65" t="s">
        <v>29</v>
      </c>
      <c r="C26" s="5" t="s">
        <v>199</v>
      </c>
      <c r="D26" s="5">
        <v>55.173417999999899</v>
      </c>
      <c r="E26" s="72">
        <v>-118.79115</v>
      </c>
      <c r="F26" s="42" t="s">
        <v>31</v>
      </c>
      <c r="G26" s="5" t="s">
        <v>32</v>
      </c>
      <c r="H26" s="5" t="s">
        <v>33</v>
      </c>
      <c r="I26" s="5" t="s">
        <v>34</v>
      </c>
      <c r="J26" s="5">
        <v>15</v>
      </c>
      <c r="K26" s="35">
        <v>7810</v>
      </c>
      <c r="L26" s="42" t="s">
        <v>34</v>
      </c>
      <c r="M26" s="5" t="s">
        <v>34</v>
      </c>
      <c r="N26" s="5" t="s">
        <v>34</v>
      </c>
      <c r="O26" s="5" t="s">
        <v>35</v>
      </c>
      <c r="P26" s="5" t="s">
        <v>35</v>
      </c>
      <c r="Q26" s="5" t="s">
        <v>35</v>
      </c>
      <c r="R26" s="5" t="s">
        <v>34</v>
      </c>
      <c r="S26" s="5" t="s">
        <v>34</v>
      </c>
      <c r="T26" s="5" t="s">
        <v>34</v>
      </c>
      <c r="U26" s="5" t="s">
        <v>34</v>
      </c>
      <c r="V26" s="35" t="s">
        <v>35</v>
      </c>
      <c r="W26" s="77" t="s">
        <v>1527</v>
      </c>
      <c r="X26" s="35" t="s">
        <v>34</v>
      </c>
    </row>
    <row r="27" spans="1:24" x14ac:dyDescent="0.25">
      <c r="A27" s="55" t="s">
        <v>127</v>
      </c>
      <c r="B27" s="65" t="s">
        <v>29</v>
      </c>
      <c r="C27" s="5" t="s">
        <v>210</v>
      </c>
      <c r="D27" s="5">
        <v>53.585555999999897</v>
      </c>
      <c r="E27" s="72">
        <v>-116.403713999999</v>
      </c>
      <c r="F27" s="42" t="s">
        <v>31</v>
      </c>
      <c r="G27" s="5" t="s">
        <v>32</v>
      </c>
      <c r="H27" s="5" t="s">
        <v>33</v>
      </c>
      <c r="I27" s="5" t="s">
        <v>34</v>
      </c>
      <c r="J27" s="5">
        <v>20</v>
      </c>
      <c r="K27" s="35">
        <v>4861</v>
      </c>
      <c r="L27" s="42" t="s">
        <v>34</v>
      </c>
      <c r="M27" s="5" t="s">
        <v>34</v>
      </c>
      <c r="N27" s="5" t="s">
        <v>34</v>
      </c>
      <c r="O27" s="5" t="s">
        <v>35</v>
      </c>
      <c r="P27" s="5" t="s">
        <v>35</v>
      </c>
      <c r="Q27" s="5" t="s">
        <v>35</v>
      </c>
      <c r="R27" s="5" t="s">
        <v>34</v>
      </c>
      <c r="S27" s="5" t="s">
        <v>32</v>
      </c>
      <c r="T27" s="5" t="s">
        <v>34</v>
      </c>
      <c r="U27" s="5" t="s">
        <v>34</v>
      </c>
      <c r="V27" s="35" t="s">
        <v>36</v>
      </c>
      <c r="W27" s="77" t="s">
        <v>1528</v>
      </c>
      <c r="X27" s="35" t="s">
        <v>34</v>
      </c>
    </row>
    <row r="28" spans="1:24" x14ac:dyDescent="0.25">
      <c r="A28" s="55" t="s">
        <v>218</v>
      </c>
      <c r="B28" s="65" t="s">
        <v>29</v>
      </c>
      <c r="C28" s="5" t="s">
        <v>219</v>
      </c>
      <c r="D28" s="5">
        <v>50.562812000000001</v>
      </c>
      <c r="E28" s="72">
        <v>-111.883331</v>
      </c>
      <c r="F28" s="42" t="s">
        <v>31</v>
      </c>
      <c r="G28" s="5" t="s">
        <v>32</v>
      </c>
      <c r="H28" s="5" t="s">
        <v>33</v>
      </c>
      <c r="I28" s="5" t="s">
        <v>34</v>
      </c>
      <c r="J28" s="5">
        <v>20</v>
      </c>
      <c r="K28" s="35">
        <v>3647</v>
      </c>
      <c r="L28" s="42" t="s">
        <v>34</v>
      </c>
      <c r="M28" s="5" t="s">
        <v>34</v>
      </c>
      <c r="N28" s="5" t="s">
        <v>34</v>
      </c>
      <c r="O28" s="5" t="s">
        <v>35</v>
      </c>
      <c r="P28" s="5" t="s">
        <v>35</v>
      </c>
      <c r="Q28" s="5" t="s">
        <v>35</v>
      </c>
      <c r="R28" s="5" t="s">
        <v>34</v>
      </c>
      <c r="S28" s="5" t="s">
        <v>34</v>
      </c>
      <c r="T28" s="5" t="s">
        <v>34</v>
      </c>
      <c r="U28" s="5" t="s">
        <v>34</v>
      </c>
      <c r="V28" s="35" t="s">
        <v>35</v>
      </c>
      <c r="W28" s="77" t="s">
        <v>1529</v>
      </c>
      <c r="X28" s="35" t="s">
        <v>34</v>
      </c>
    </row>
    <row r="29" spans="1:24" x14ac:dyDescent="0.25">
      <c r="A29" s="55" t="s">
        <v>228</v>
      </c>
      <c r="B29" s="65" t="s">
        <v>29</v>
      </c>
      <c r="C29" s="5" t="s">
        <v>129</v>
      </c>
      <c r="D29" s="5">
        <v>53.522427</v>
      </c>
      <c r="E29" s="72">
        <v>-113.466358</v>
      </c>
      <c r="F29" s="42" t="s">
        <v>122</v>
      </c>
      <c r="G29" s="5" t="s">
        <v>34</v>
      </c>
      <c r="H29" s="5" t="s">
        <v>123</v>
      </c>
      <c r="I29" s="5" t="s">
        <v>34</v>
      </c>
      <c r="J29" s="5">
        <v>14</v>
      </c>
      <c r="K29" s="35">
        <v>2881</v>
      </c>
      <c r="L29" s="42" t="s">
        <v>34</v>
      </c>
      <c r="M29" s="5" t="s">
        <v>34</v>
      </c>
      <c r="N29" s="5" t="s">
        <v>34</v>
      </c>
      <c r="O29" s="5" t="s">
        <v>35</v>
      </c>
      <c r="P29" s="5" t="s">
        <v>35</v>
      </c>
      <c r="Q29" s="5" t="s">
        <v>35</v>
      </c>
      <c r="R29" s="5" t="s">
        <v>34</v>
      </c>
      <c r="S29" s="5" t="s">
        <v>34</v>
      </c>
      <c r="T29" s="5" t="s">
        <v>34</v>
      </c>
      <c r="U29" s="5" t="s">
        <v>34</v>
      </c>
      <c r="V29" s="35" t="s">
        <v>35</v>
      </c>
      <c r="W29" s="77" t="s">
        <v>1530</v>
      </c>
      <c r="X29" s="35" t="s">
        <v>34</v>
      </c>
    </row>
    <row r="30" spans="1:24" x14ac:dyDescent="0.25">
      <c r="A30" s="55" t="s">
        <v>130</v>
      </c>
      <c r="B30" s="65" t="s">
        <v>29</v>
      </c>
      <c r="C30" s="5" t="s">
        <v>234</v>
      </c>
      <c r="D30" s="5">
        <v>53.63767</v>
      </c>
      <c r="E30" s="72">
        <v>-113.632381</v>
      </c>
      <c r="F30" s="42" t="s">
        <v>31</v>
      </c>
      <c r="G30" s="5" t="s">
        <v>32</v>
      </c>
      <c r="H30" s="5" t="s">
        <v>78</v>
      </c>
      <c r="I30" s="5" t="s">
        <v>34</v>
      </c>
      <c r="J30" s="5">
        <v>16</v>
      </c>
      <c r="K30" s="35">
        <v>5998</v>
      </c>
      <c r="L30" s="42" t="s">
        <v>34</v>
      </c>
      <c r="M30" s="5" t="s">
        <v>34</v>
      </c>
      <c r="N30" s="5" t="s">
        <v>34</v>
      </c>
      <c r="O30" s="5" t="s">
        <v>35</v>
      </c>
      <c r="P30" s="5" t="s">
        <v>35</v>
      </c>
      <c r="Q30" s="5" t="s">
        <v>35</v>
      </c>
      <c r="R30" s="5" t="s">
        <v>34</v>
      </c>
      <c r="S30" s="5" t="s">
        <v>34</v>
      </c>
      <c r="T30" s="5" t="s">
        <v>34</v>
      </c>
      <c r="U30" s="5" t="s">
        <v>34</v>
      </c>
      <c r="V30" s="35" t="s">
        <v>35</v>
      </c>
      <c r="W30" s="77" t="s">
        <v>1531</v>
      </c>
      <c r="X30" s="35" t="s">
        <v>34</v>
      </c>
    </row>
    <row r="31" spans="1:24" x14ac:dyDescent="0.25">
      <c r="A31" s="55" t="s">
        <v>242</v>
      </c>
      <c r="B31" s="65" t="s">
        <v>29</v>
      </c>
      <c r="C31" s="5" t="s">
        <v>244</v>
      </c>
      <c r="D31" s="5">
        <v>55.432398999999897</v>
      </c>
      <c r="E31" s="72">
        <v>-116.49506</v>
      </c>
      <c r="F31" s="42" t="s">
        <v>31</v>
      </c>
      <c r="G31" s="5" t="s">
        <v>32</v>
      </c>
      <c r="H31" s="5" t="s">
        <v>33</v>
      </c>
      <c r="I31" s="5" t="s">
        <v>34</v>
      </c>
      <c r="J31" s="5">
        <v>11</v>
      </c>
      <c r="K31" s="35">
        <v>3103</v>
      </c>
      <c r="L31" s="42" t="s">
        <v>34</v>
      </c>
      <c r="M31" s="5" t="s">
        <v>34</v>
      </c>
      <c r="N31" s="5" t="s">
        <v>34</v>
      </c>
      <c r="O31" s="5" t="s">
        <v>35</v>
      </c>
      <c r="P31" s="5" t="s">
        <v>35</v>
      </c>
      <c r="Q31" s="5" t="s">
        <v>35</v>
      </c>
      <c r="R31" s="5" t="s">
        <v>34</v>
      </c>
      <c r="S31" s="5" t="s">
        <v>34</v>
      </c>
      <c r="T31" s="5" t="s">
        <v>34</v>
      </c>
      <c r="U31" s="5" t="s">
        <v>34</v>
      </c>
      <c r="V31" s="35" t="s">
        <v>35</v>
      </c>
      <c r="W31" s="77" t="s">
        <v>1532</v>
      </c>
      <c r="X31" s="35" t="s">
        <v>34</v>
      </c>
    </row>
    <row r="32" spans="1:24" x14ac:dyDescent="0.25">
      <c r="A32" s="55" t="s">
        <v>252</v>
      </c>
      <c r="B32" s="65" t="s">
        <v>29</v>
      </c>
      <c r="C32" s="5" t="s">
        <v>253</v>
      </c>
      <c r="D32" s="5">
        <v>56.229661</v>
      </c>
      <c r="E32" s="72">
        <v>-117.290401</v>
      </c>
      <c r="F32" s="42" t="s">
        <v>31</v>
      </c>
      <c r="G32" s="5" t="s">
        <v>32</v>
      </c>
      <c r="H32" s="5" t="s">
        <v>78</v>
      </c>
      <c r="I32" s="5" t="s">
        <v>34</v>
      </c>
      <c r="J32" s="5">
        <v>9</v>
      </c>
      <c r="K32" s="35">
        <v>2166</v>
      </c>
      <c r="L32" s="42" t="s">
        <v>34</v>
      </c>
      <c r="M32" s="5" t="s">
        <v>34</v>
      </c>
      <c r="N32" s="5" t="s">
        <v>34</v>
      </c>
      <c r="O32" s="5" t="s">
        <v>35</v>
      </c>
      <c r="P32" s="5" t="s">
        <v>35</v>
      </c>
      <c r="Q32" s="5" t="s">
        <v>35</v>
      </c>
      <c r="R32" s="5" t="s">
        <v>34</v>
      </c>
      <c r="S32" s="5" t="s">
        <v>34</v>
      </c>
      <c r="T32" s="5" t="s">
        <v>34</v>
      </c>
      <c r="U32" s="5" t="s">
        <v>34</v>
      </c>
      <c r="V32" s="35" t="s">
        <v>35</v>
      </c>
      <c r="W32" s="77" t="s">
        <v>1533</v>
      </c>
      <c r="X32" s="35" t="s">
        <v>34</v>
      </c>
    </row>
    <row r="33" spans="1:24" x14ac:dyDescent="0.25">
      <c r="A33" s="55" t="s">
        <v>49</v>
      </c>
      <c r="B33" s="65" t="s">
        <v>29</v>
      </c>
      <c r="C33" s="5" t="s">
        <v>259</v>
      </c>
      <c r="D33" s="5">
        <v>49.708399</v>
      </c>
      <c r="E33" s="72">
        <v>-112.82701400000001</v>
      </c>
      <c r="F33" s="42" t="s">
        <v>31</v>
      </c>
      <c r="G33" s="5" t="s">
        <v>32</v>
      </c>
      <c r="H33" s="5" t="s">
        <v>78</v>
      </c>
      <c r="I33" s="5" t="s">
        <v>34</v>
      </c>
      <c r="J33" s="5">
        <v>13</v>
      </c>
      <c r="K33" s="35">
        <v>4622</v>
      </c>
      <c r="L33" s="42" t="s">
        <v>34</v>
      </c>
      <c r="M33" s="5" t="s">
        <v>34</v>
      </c>
      <c r="N33" s="5" t="s">
        <v>34</v>
      </c>
      <c r="O33" s="5" t="s">
        <v>35</v>
      </c>
      <c r="P33" s="5" t="s">
        <v>35</v>
      </c>
      <c r="Q33" s="5" t="s">
        <v>35</v>
      </c>
      <c r="R33" s="5" t="s">
        <v>34</v>
      </c>
      <c r="S33" s="5" t="s">
        <v>34</v>
      </c>
      <c r="T33" s="5" t="s">
        <v>34</v>
      </c>
      <c r="U33" s="5" t="s">
        <v>34</v>
      </c>
      <c r="V33" s="35" t="s">
        <v>35</v>
      </c>
      <c r="W33" s="77" t="s">
        <v>1534</v>
      </c>
      <c r="X33" s="35" t="s">
        <v>34</v>
      </c>
    </row>
    <row r="34" spans="1:24" x14ac:dyDescent="0.25">
      <c r="A34" s="55" t="s">
        <v>261</v>
      </c>
      <c r="B34" s="65" t="s">
        <v>29</v>
      </c>
      <c r="C34" s="5" t="s">
        <v>262</v>
      </c>
      <c r="D34" s="5">
        <v>49.800426000000002</v>
      </c>
      <c r="E34" s="72">
        <v>-112.139838999999</v>
      </c>
      <c r="F34" s="42" t="s">
        <v>31</v>
      </c>
      <c r="G34" s="5" t="s">
        <v>32</v>
      </c>
      <c r="H34" s="5" t="s">
        <v>33</v>
      </c>
      <c r="I34" s="5" t="s">
        <v>34</v>
      </c>
      <c r="J34" s="5">
        <v>38</v>
      </c>
      <c r="K34" s="35">
        <v>3587</v>
      </c>
      <c r="L34" s="42" t="s">
        <v>34</v>
      </c>
      <c r="M34" s="5" t="s">
        <v>34</v>
      </c>
      <c r="N34" s="5" t="s">
        <v>34</v>
      </c>
      <c r="O34" s="5" t="s">
        <v>35</v>
      </c>
      <c r="P34" s="5" t="s">
        <v>35</v>
      </c>
      <c r="Q34" s="5" t="s">
        <v>35</v>
      </c>
      <c r="R34" s="5" t="s">
        <v>34</v>
      </c>
      <c r="S34" s="5" t="s">
        <v>34</v>
      </c>
      <c r="T34" s="5" t="s">
        <v>34</v>
      </c>
      <c r="U34" s="5" t="s">
        <v>34</v>
      </c>
      <c r="V34" s="35" t="s">
        <v>35</v>
      </c>
      <c r="W34" s="77" t="s">
        <v>1535</v>
      </c>
      <c r="X34" s="35" t="s">
        <v>34</v>
      </c>
    </row>
    <row r="35" spans="1:24" x14ac:dyDescent="0.25">
      <c r="A35" s="55" t="s">
        <v>268</v>
      </c>
      <c r="B35" s="65" t="s">
        <v>29</v>
      </c>
      <c r="C35" s="5" t="s">
        <v>270</v>
      </c>
      <c r="D35" s="5">
        <v>54.266835</v>
      </c>
      <c r="E35" s="72">
        <v>-110.730273999999</v>
      </c>
      <c r="F35" s="42" t="s">
        <v>31</v>
      </c>
      <c r="G35" s="5" t="s">
        <v>32</v>
      </c>
      <c r="H35" s="5" t="s">
        <v>78</v>
      </c>
      <c r="I35" s="5" t="s">
        <v>34</v>
      </c>
      <c r="J35" s="5">
        <v>7</v>
      </c>
      <c r="K35" s="35">
        <v>1993</v>
      </c>
      <c r="L35" s="42" t="s">
        <v>34</v>
      </c>
      <c r="M35" s="5" t="s">
        <v>34</v>
      </c>
      <c r="N35" s="5" t="s">
        <v>34</v>
      </c>
      <c r="O35" s="5" t="s">
        <v>35</v>
      </c>
      <c r="P35" s="5" t="s">
        <v>35</v>
      </c>
      <c r="Q35" s="5" t="s">
        <v>35</v>
      </c>
      <c r="R35" s="5" t="s">
        <v>34</v>
      </c>
      <c r="S35" s="5" t="s">
        <v>34</v>
      </c>
      <c r="T35" s="5" t="s">
        <v>34</v>
      </c>
      <c r="U35" s="5" t="s">
        <v>34</v>
      </c>
      <c r="V35" s="35" t="s">
        <v>35</v>
      </c>
      <c r="W35" s="77" t="s">
        <v>1536</v>
      </c>
      <c r="X35" s="35" t="s">
        <v>34</v>
      </c>
    </row>
    <row r="36" spans="1:24" x14ac:dyDescent="0.25">
      <c r="A36" s="55" t="s">
        <v>276</v>
      </c>
      <c r="B36" s="65" t="s">
        <v>29</v>
      </c>
      <c r="C36" s="5" t="s">
        <v>259</v>
      </c>
      <c r="D36" s="5">
        <v>49.694079000000002</v>
      </c>
      <c r="E36" s="72">
        <v>-112.820818</v>
      </c>
      <c r="F36" s="42" t="s">
        <v>31</v>
      </c>
      <c r="G36" s="5" t="s">
        <v>32</v>
      </c>
      <c r="H36" s="5" t="s">
        <v>33</v>
      </c>
      <c r="I36" s="5" t="s">
        <v>32</v>
      </c>
      <c r="J36" s="5">
        <v>18</v>
      </c>
      <c r="K36" s="35">
        <v>9301</v>
      </c>
      <c r="L36" s="42" t="s">
        <v>34</v>
      </c>
      <c r="M36" s="5" t="s">
        <v>34</v>
      </c>
      <c r="N36" s="5" t="s">
        <v>34</v>
      </c>
      <c r="O36" s="5" t="s">
        <v>35</v>
      </c>
      <c r="P36" s="5" t="s">
        <v>35</v>
      </c>
      <c r="Q36" s="5" t="s">
        <v>35</v>
      </c>
      <c r="R36" s="5" t="s">
        <v>34</v>
      </c>
      <c r="S36" s="5" t="s">
        <v>34</v>
      </c>
      <c r="T36" s="5" t="s">
        <v>34</v>
      </c>
      <c r="U36" s="5" t="s">
        <v>34</v>
      </c>
      <c r="V36" s="35" t="s">
        <v>35</v>
      </c>
      <c r="W36" s="77" t="s">
        <v>1537</v>
      </c>
      <c r="X36" s="35" t="s">
        <v>34</v>
      </c>
    </row>
    <row r="37" spans="1:24" x14ac:dyDescent="0.25">
      <c r="A37" s="55" t="s">
        <v>285</v>
      </c>
      <c r="B37" s="65" t="s">
        <v>29</v>
      </c>
      <c r="C37" s="5" t="s">
        <v>286</v>
      </c>
      <c r="D37" s="5">
        <v>54.1424039999999</v>
      </c>
      <c r="E37" s="72">
        <v>-115.684980999999</v>
      </c>
      <c r="F37" s="42" t="s">
        <v>31</v>
      </c>
      <c r="G37" s="5" t="s">
        <v>32</v>
      </c>
      <c r="H37" s="5" t="s">
        <v>78</v>
      </c>
      <c r="I37" s="5" t="s">
        <v>34</v>
      </c>
      <c r="J37" s="5">
        <v>7</v>
      </c>
      <c r="K37" s="35">
        <v>1856</v>
      </c>
      <c r="L37" s="42" t="s">
        <v>34</v>
      </c>
      <c r="M37" s="5" t="s">
        <v>34</v>
      </c>
      <c r="N37" s="5" t="s">
        <v>34</v>
      </c>
      <c r="O37" s="5" t="s">
        <v>35</v>
      </c>
      <c r="P37" s="5" t="s">
        <v>35</v>
      </c>
      <c r="Q37" s="5" t="s">
        <v>35</v>
      </c>
      <c r="R37" s="5" t="s">
        <v>34</v>
      </c>
      <c r="S37" s="5" t="s">
        <v>34</v>
      </c>
      <c r="T37" s="5" t="s">
        <v>34</v>
      </c>
      <c r="U37" s="5" t="s">
        <v>34</v>
      </c>
      <c r="V37" s="35" t="s">
        <v>35</v>
      </c>
      <c r="W37" s="77" t="s">
        <v>1538</v>
      </c>
      <c r="X37" s="35" t="s">
        <v>34</v>
      </c>
    </row>
    <row r="38" spans="1:24" x14ac:dyDescent="0.25">
      <c r="A38" s="55" t="s">
        <v>133</v>
      </c>
      <c r="B38" s="65" t="s">
        <v>29</v>
      </c>
      <c r="C38" s="5" t="s">
        <v>293</v>
      </c>
      <c r="D38" s="5">
        <v>50.028846000000001</v>
      </c>
      <c r="E38" s="72">
        <v>-113.572678999999</v>
      </c>
      <c r="F38" s="42" t="s">
        <v>31</v>
      </c>
      <c r="G38" s="5" t="s">
        <v>32</v>
      </c>
      <c r="H38" s="5" t="s">
        <v>33</v>
      </c>
      <c r="I38" s="5" t="s">
        <v>34</v>
      </c>
      <c r="J38" s="5">
        <v>27</v>
      </c>
      <c r="K38" s="35">
        <v>3590</v>
      </c>
      <c r="L38" s="42" t="s">
        <v>34</v>
      </c>
      <c r="M38" s="5" t="s">
        <v>34</v>
      </c>
      <c r="N38" s="5" t="s">
        <v>34</v>
      </c>
      <c r="O38" s="5" t="s">
        <v>35</v>
      </c>
      <c r="P38" s="5" t="s">
        <v>35</v>
      </c>
      <c r="Q38" s="5" t="s">
        <v>35</v>
      </c>
      <c r="R38" s="5" t="s">
        <v>34</v>
      </c>
      <c r="S38" s="5" t="s">
        <v>34</v>
      </c>
      <c r="T38" s="5" t="s">
        <v>34</v>
      </c>
      <c r="U38" s="5" t="s">
        <v>34</v>
      </c>
      <c r="V38" s="35" t="s">
        <v>35</v>
      </c>
      <c r="W38" s="77" t="s">
        <v>1539</v>
      </c>
      <c r="X38" s="35" t="s">
        <v>34</v>
      </c>
    </row>
    <row r="39" spans="1:24" x14ac:dyDescent="0.25">
      <c r="A39" s="55" t="s">
        <v>136</v>
      </c>
      <c r="B39" s="65" t="s">
        <v>29</v>
      </c>
      <c r="C39" s="5" t="s">
        <v>303</v>
      </c>
      <c r="D39" s="5">
        <v>50.027144</v>
      </c>
      <c r="E39" s="72">
        <v>-110.689115</v>
      </c>
      <c r="F39" s="42" t="s">
        <v>31</v>
      </c>
      <c r="G39" s="5" t="s">
        <v>32</v>
      </c>
      <c r="H39" s="5" t="s">
        <v>78</v>
      </c>
      <c r="I39" s="5" t="s">
        <v>34</v>
      </c>
      <c r="J39" s="5">
        <v>10</v>
      </c>
      <c r="K39" s="35">
        <v>2624</v>
      </c>
      <c r="L39" s="42" t="s">
        <v>34</v>
      </c>
      <c r="M39" s="5" t="s">
        <v>34</v>
      </c>
      <c r="N39" s="5" t="s">
        <v>34</v>
      </c>
      <c r="O39" s="5" t="s">
        <v>35</v>
      </c>
      <c r="P39" s="5" t="s">
        <v>35</v>
      </c>
      <c r="Q39" s="5" t="s">
        <v>35</v>
      </c>
      <c r="R39" s="5" t="s">
        <v>34</v>
      </c>
      <c r="S39" s="5" t="s">
        <v>34</v>
      </c>
      <c r="T39" s="5" t="s">
        <v>34</v>
      </c>
      <c r="U39" s="5" t="s">
        <v>34</v>
      </c>
      <c r="V39" s="35" t="s">
        <v>35</v>
      </c>
      <c r="W39" s="77" t="s">
        <v>1540</v>
      </c>
      <c r="X39" s="35" t="s">
        <v>34</v>
      </c>
    </row>
    <row r="40" spans="1:24" x14ac:dyDescent="0.25">
      <c r="A40" s="55" t="s">
        <v>139</v>
      </c>
      <c r="B40" s="65" t="s">
        <v>29</v>
      </c>
      <c r="C40" s="5" t="s">
        <v>303</v>
      </c>
      <c r="D40" s="5">
        <v>50.033313</v>
      </c>
      <c r="E40" s="72">
        <v>-110.689447</v>
      </c>
      <c r="F40" s="42" t="s">
        <v>31</v>
      </c>
      <c r="G40" s="5" t="s">
        <v>32</v>
      </c>
      <c r="H40" s="5" t="s">
        <v>33</v>
      </c>
      <c r="I40" s="5" t="s">
        <v>34</v>
      </c>
      <c r="J40" s="5">
        <v>16</v>
      </c>
      <c r="K40" s="35">
        <v>7050</v>
      </c>
      <c r="L40" s="42" t="s">
        <v>34</v>
      </c>
      <c r="M40" s="5" t="s">
        <v>34</v>
      </c>
      <c r="N40" s="5" t="s">
        <v>34</v>
      </c>
      <c r="O40" s="5" t="s">
        <v>35</v>
      </c>
      <c r="P40" s="5" t="s">
        <v>35</v>
      </c>
      <c r="Q40" s="5" t="s">
        <v>35</v>
      </c>
      <c r="R40" s="5" t="s">
        <v>34</v>
      </c>
      <c r="S40" s="5" t="s">
        <v>34</v>
      </c>
      <c r="T40" s="5" t="s">
        <v>34</v>
      </c>
      <c r="U40" s="5" t="s">
        <v>34</v>
      </c>
      <c r="V40" s="35" t="s">
        <v>35</v>
      </c>
      <c r="W40" s="77" t="s">
        <v>1541</v>
      </c>
      <c r="X40" s="35" t="s">
        <v>34</v>
      </c>
    </row>
    <row r="41" spans="1:24" x14ac:dyDescent="0.25">
      <c r="A41" s="55" t="s">
        <v>144</v>
      </c>
      <c r="B41" s="65" t="s">
        <v>29</v>
      </c>
      <c r="C41" s="5" t="s">
        <v>286</v>
      </c>
      <c r="D41" s="5">
        <v>54.139032999999898</v>
      </c>
      <c r="E41" s="72">
        <v>-115.684659999999</v>
      </c>
      <c r="F41" s="42" t="s">
        <v>31</v>
      </c>
      <c r="G41" s="5" t="s">
        <v>32</v>
      </c>
      <c r="H41" s="5" t="s">
        <v>33</v>
      </c>
      <c r="I41" s="5" t="s">
        <v>34</v>
      </c>
      <c r="J41" s="5">
        <v>18</v>
      </c>
      <c r="K41" s="35">
        <v>4982</v>
      </c>
      <c r="L41" s="42" t="s">
        <v>34</v>
      </c>
      <c r="M41" s="5" t="s">
        <v>34</v>
      </c>
      <c r="N41" s="5" t="s">
        <v>34</v>
      </c>
      <c r="O41" s="5" t="s">
        <v>35</v>
      </c>
      <c r="P41" s="5" t="s">
        <v>35</v>
      </c>
      <c r="Q41" s="5" t="s">
        <v>35</v>
      </c>
      <c r="R41" s="5" t="s">
        <v>34</v>
      </c>
      <c r="S41" s="5" t="s">
        <v>34</v>
      </c>
      <c r="T41" s="5" t="s">
        <v>34</v>
      </c>
      <c r="U41" s="5" t="s">
        <v>34</v>
      </c>
      <c r="V41" s="35" t="s">
        <v>35</v>
      </c>
      <c r="W41" s="77" t="s">
        <v>1542</v>
      </c>
      <c r="X41" s="35" t="s">
        <v>34</v>
      </c>
    </row>
    <row r="42" spans="1:24" x14ac:dyDescent="0.25">
      <c r="A42" s="55" t="s">
        <v>149</v>
      </c>
      <c r="B42" s="65" t="s">
        <v>29</v>
      </c>
      <c r="C42" s="5" t="s">
        <v>270</v>
      </c>
      <c r="D42" s="5">
        <v>54.268065999999898</v>
      </c>
      <c r="E42" s="72">
        <v>-110.769581</v>
      </c>
      <c r="F42" s="42" t="s">
        <v>31</v>
      </c>
      <c r="G42" s="5" t="s">
        <v>32</v>
      </c>
      <c r="H42" s="5" t="s">
        <v>33</v>
      </c>
      <c r="I42" s="5" t="s">
        <v>34</v>
      </c>
      <c r="J42" s="5">
        <v>29</v>
      </c>
      <c r="K42" s="35">
        <v>6037</v>
      </c>
      <c r="L42" s="42" t="s">
        <v>34</v>
      </c>
      <c r="M42" s="5" t="s">
        <v>34</v>
      </c>
      <c r="N42" s="5" t="s">
        <v>34</v>
      </c>
      <c r="O42" s="5" t="s">
        <v>35</v>
      </c>
      <c r="P42" s="5" t="s">
        <v>35</v>
      </c>
      <c r="Q42" s="5" t="s">
        <v>35</v>
      </c>
      <c r="R42" s="5" t="s">
        <v>34</v>
      </c>
      <c r="S42" s="5" t="s">
        <v>34</v>
      </c>
      <c r="T42" s="5" t="s">
        <v>32</v>
      </c>
      <c r="U42" s="5" t="s">
        <v>34</v>
      </c>
      <c r="V42" s="35" t="s">
        <v>35</v>
      </c>
      <c r="W42" s="77" t="s">
        <v>1543</v>
      </c>
      <c r="X42" s="35" t="s">
        <v>32</v>
      </c>
    </row>
    <row r="43" spans="1:24" x14ac:dyDescent="0.25">
      <c r="A43" s="55" t="s">
        <v>343</v>
      </c>
      <c r="B43" s="65" t="s">
        <v>29</v>
      </c>
      <c r="C43" s="5" t="s">
        <v>253</v>
      </c>
      <c r="D43" s="5">
        <v>56.255555000000001</v>
      </c>
      <c r="E43" s="72">
        <v>-117.292145</v>
      </c>
      <c r="F43" s="42" t="s">
        <v>31</v>
      </c>
      <c r="G43" s="5" t="s">
        <v>32</v>
      </c>
      <c r="H43" s="5" t="s">
        <v>33</v>
      </c>
      <c r="I43" s="5" t="s">
        <v>34</v>
      </c>
      <c r="J43" s="5">
        <v>23</v>
      </c>
      <c r="K43" s="35">
        <v>2709</v>
      </c>
      <c r="L43" s="42" t="s">
        <v>34</v>
      </c>
      <c r="M43" s="5" t="s">
        <v>34</v>
      </c>
      <c r="N43" s="5" t="s">
        <v>34</v>
      </c>
      <c r="O43" s="5" t="s">
        <v>35</v>
      </c>
      <c r="P43" s="5" t="s">
        <v>35</v>
      </c>
      <c r="Q43" s="5" t="s">
        <v>35</v>
      </c>
      <c r="R43" s="5" t="s">
        <v>34</v>
      </c>
      <c r="S43" s="5" t="s">
        <v>34</v>
      </c>
      <c r="T43" s="5" t="s">
        <v>34</v>
      </c>
      <c r="U43" s="5" t="s">
        <v>34</v>
      </c>
      <c r="V43" s="35" t="s">
        <v>35</v>
      </c>
      <c r="W43" s="77" t="s">
        <v>1544</v>
      </c>
      <c r="X43" s="35" t="s">
        <v>34</v>
      </c>
    </row>
    <row r="44" spans="1:24" x14ac:dyDescent="0.25">
      <c r="A44" s="55" t="s">
        <v>355</v>
      </c>
      <c r="B44" s="65" t="s">
        <v>29</v>
      </c>
      <c r="C44" s="5" t="s">
        <v>357</v>
      </c>
      <c r="D44" s="5">
        <v>56.425784</v>
      </c>
      <c r="E44" s="72">
        <v>-117.220192</v>
      </c>
      <c r="F44" s="42" t="s">
        <v>122</v>
      </c>
      <c r="G44" s="5" t="s">
        <v>34</v>
      </c>
      <c r="H44" s="5" t="s">
        <v>123</v>
      </c>
      <c r="I44" s="5" t="s">
        <v>34</v>
      </c>
      <c r="J44" s="5">
        <v>3</v>
      </c>
      <c r="K44" s="35">
        <v>473</v>
      </c>
      <c r="L44" s="42" t="s">
        <v>34</v>
      </c>
      <c r="M44" s="5" t="s">
        <v>34</v>
      </c>
      <c r="N44" s="5" t="s">
        <v>34</v>
      </c>
      <c r="O44" s="5" t="s">
        <v>35</v>
      </c>
      <c r="P44" s="5" t="s">
        <v>35</v>
      </c>
      <c r="Q44" s="5" t="s">
        <v>35</v>
      </c>
      <c r="R44" s="5" t="s">
        <v>34</v>
      </c>
      <c r="S44" s="5" t="s">
        <v>34</v>
      </c>
      <c r="T44" s="5" t="s">
        <v>34</v>
      </c>
      <c r="U44" s="5" t="s">
        <v>34</v>
      </c>
      <c r="V44" s="35" t="s">
        <v>35</v>
      </c>
      <c r="W44" s="77" t="s">
        <v>1545</v>
      </c>
      <c r="X44" s="35" t="s">
        <v>34</v>
      </c>
    </row>
    <row r="45" spans="1:24" x14ac:dyDescent="0.25">
      <c r="A45" s="55" t="s">
        <v>152</v>
      </c>
      <c r="B45" s="65" t="s">
        <v>29</v>
      </c>
      <c r="C45" s="5" t="s">
        <v>259</v>
      </c>
      <c r="D45" s="5">
        <v>49.722365000000003</v>
      </c>
      <c r="E45" s="72">
        <v>-112.789354</v>
      </c>
      <c r="F45" s="42" t="s">
        <v>31</v>
      </c>
      <c r="G45" s="5" t="s">
        <v>32</v>
      </c>
      <c r="H45" s="5" t="s">
        <v>33</v>
      </c>
      <c r="I45" s="5" t="s">
        <v>34</v>
      </c>
      <c r="J45" s="5">
        <v>30</v>
      </c>
      <c r="K45" s="35">
        <v>7461</v>
      </c>
      <c r="L45" s="42" t="s">
        <v>34</v>
      </c>
      <c r="M45" s="5" t="s">
        <v>34</v>
      </c>
      <c r="N45" s="5" t="s">
        <v>34</v>
      </c>
      <c r="O45" s="5" t="s">
        <v>35</v>
      </c>
      <c r="P45" s="5" t="s">
        <v>35</v>
      </c>
      <c r="Q45" s="5" t="s">
        <v>35</v>
      </c>
      <c r="R45" s="5" t="s">
        <v>34</v>
      </c>
      <c r="S45" s="5" t="s">
        <v>34</v>
      </c>
      <c r="T45" s="5" t="s">
        <v>34</v>
      </c>
      <c r="U45" s="5" t="s">
        <v>34</v>
      </c>
      <c r="V45" s="35" t="s">
        <v>35</v>
      </c>
      <c r="W45" s="77" t="s">
        <v>1546</v>
      </c>
      <c r="X45" s="35" t="s">
        <v>34</v>
      </c>
    </row>
    <row r="46" spans="1:24" x14ac:dyDescent="0.25">
      <c r="A46" s="55" t="s">
        <v>155</v>
      </c>
      <c r="B46" s="65" t="s">
        <v>29</v>
      </c>
      <c r="C46" s="5" t="s">
        <v>371</v>
      </c>
      <c r="D46" s="5">
        <v>53.533289000000003</v>
      </c>
      <c r="E46" s="72">
        <v>-114.000638</v>
      </c>
      <c r="F46" s="42" t="s">
        <v>31</v>
      </c>
      <c r="G46" s="5" t="s">
        <v>32</v>
      </c>
      <c r="H46" s="5" t="s">
        <v>33</v>
      </c>
      <c r="I46" s="5" t="s">
        <v>34</v>
      </c>
      <c r="J46" s="5">
        <v>22</v>
      </c>
      <c r="K46" s="35">
        <v>10098</v>
      </c>
      <c r="L46" s="42" t="s">
        <v>34</v>
      </c>
      <c r="M46" s="5" t="s">
        <v>34</v>
      </c>
      <c r="N46" s="5" t="s">
        <v>34</v>
      </c>
      <c r="O46" s="5" t="s">
        <v>35</v>
      </c>
      <c r="P46" s="5" t="s">
        <v>35</v>
      </c>
      <c r="Q46" s="5" t="s">
        <v>35</v>
      </c>
      <c r="R46" s="5" t="s">
        <v>34</v>
      </c>
      <c r="S46" s="5" t="s">
        <v>34</v>
      </c>
      <c r="T46" s="5" t="s">
        <v>34</v>
      </c>
      <c r="U46" s="5" t="s">
        <v>34</v>
      </c>
      <c r="V46" s="35" t="s">
        <v>35</v>
      </c>
      <c r="W46" s="77" t="s">
        <v>1547</v>
      </c>
      <c r="X46" s="35" t="s">
        <v>34</v>
      </c>
    </row>
    <row r="47" spans="1:24" x14ac:dyDescent="0.25">
      <c r="A47" s="55" t="s">
        <v>158</v>
      </c>
      <c r="B47" s="65" t="s">
        <v>29</v>
      </c>
      <c r="C47" s="5" t="s">
        <v>253</v>
      </c>
      <c r="D47" s="5">
        <v>56.233092999999897</v>
      </c>
      <c r="E47" s="72">
        <v>-117.288659</v>
      </c>
      <c r="F47" s="42" t="s">
        <v>31</v>
      </c>
      <c r="G47" s="5" t="s">
        <v>32</v>
      </c>
      <c r="H47" s="5" t="s">
        <v>33</v>
      </c>
      <c r="I47" s="5" t="s">
        <v>32</v>
      </c>
      <c r="J47" s="5">
        <v>20</v>
      </c>
      <c r="K47" s="35">
        <v>3078</v>
      </c>
      <c r="L47" s="42" t="s">
        <v>34</v>
      </c>
      <c r="M47" s="5" t="s">
        <v>34</v>
      </c>
      <c r="N47" s="5" t="s">
        <v>34</v>
      </c>
      <c r="O47" s="5" t="s">
        <v>35</v>
      </c>
      <c r="P47" s="5" t="s">
        <v>35</v>
      </c>
      <c r="Q47" s="5" t="s">
        <v>35</v>
      </c>
      <c r="R47" s="5" t="s">
        <v>34</v>
      </c>
      <c r="S47" s="5" t="s">
        <v>34</v>
      </c>
      <c r="T47" s="5" t="s">
        <v>34</v>
      </c>
      <c r="U47" s="5" t="s">
        <v>34</v>
      </c>
      <c r="V47" s="35" t="s">
        <v>35</v>
      </c>
      <c r="W47" s="77" t="s">
        <v>1548</v>
      </c>
      <c r="X47" s="35" t="s">
        <v>34</v>
      </c>
    </row>
    <row r="48" spans="1:24" x14ac:dyDescent="0.25">
      <c r="A48" s="55" t="s">
        <v>387</v>
      </c>
      <c r="B48" s="65" t="s">
        <v>29</v>
      </c>
      <c r="C48" s="5" t="s">
        <v>199</v>
      </c>
      <c r="D48" s="5">
        <v>55.158757000000001</v>
      </c>
      <c r="E48" s="72">
        <v>-118.820212</v>
      </c>
      <c r="F48" s="42" t="s">
        <v>31</v>
      </c>
      <c r="G48" s="5" t="s">
        <v>32</v>
      </c>
      <c r="H48" s="5" t="s">
        <v>33</v>
      </c>
      <c r="I48" s="5" t="s">
        <v>34</v>
      </c>
      <c r="J48" s="5">
        <v>32</v>
      </c>
      <c r="K48" s="35">
        <v>5624</v>
      </c>
      <c r="L48" s="42" t="s">
        <v>34</v>
      </c>
      <c r="M48" s="5" t="s">
        <v>34</v>
      </c>
      <c r="N48" s="5" t="s">
        <v>34</v>
      </c>
      <c r="O48" s="5" t="s">
        <v>35</v>
      </c>
      <c r="P48" s="5" t="s">
        <v>35</v>
      </c>
      <c r="Q48" s="5" t="s">
        <v>35</v>
      </c>
      <c r="R48" s="5" t="s">
        <v>34</v>
      </c>
      <c r="S48" s="5" t="s">
        <v>34</v>
      </c>
      <c r="T48" s="5" t="s">
        <v>34</v>
      </c>
      <c r="U48" s="5" t="s">
        <v>34</v>
      </c>
      <c r="V48" s="35" t="s">
        <v>35</v>
      </c>
      <c r="W48" s="77" t="s">
        <v>1549</v>
      </c>
      <c r="X48" s="35" t="s">
        <v>34</v>
      </c>
    </row>
    <row r="49" spans="1:24" x14ac:dyDescent="0.25">
      <c r="A49" s="55" t="s">
        <v>161</v>
      </c>
      <c r="B49" s="65" t="s">
        <v>29</v>
      </c>
      <c r="C49" s="5" t="s">
        <v>399</v>
      </c>
      <c r="D49" s="5">
        <v>54.123278999999897</v>
      </c>
      <c r="E49" s="72">
        <v>-114.401946</v>
      </c>
      <c r="F49" s="42" t="s">
        <v>31</v>
      </c>
      <c r="G49" s="5" t="s">
        <v>32</v>
      </c>
      <c r="H49" s="5" t="s">
        <v>33</v>
      </c>
      <c r="I49" s="5" t="s">
        <v>32</v>
      </c>
      <c r="J49" s="5">
        <v>18</v>
      </c>
      <c r="K49" s="35">
        <v>11585</v>
      </c>
      <c r="L49" s="42" t="s">
        <v>34</v>
      </c>
      <c r="M49" s="5" t="s">
        <v>34</v>
      </c>
      <c r="N49" s="5" t="s">
        <v>34</v>
      </c>
      <c r="O49" s="5" t="s">
        <v>35</v>
      </c>
      <c r="P49" s="5" t="s">
        <v>35</v>
      </c>
      <c r="Q49" s="5" t="s">
        <v>35</v>
      </c>
      <c r="R49" s="5" t="s">
        <v>34</v>
      </c>
      <c r="S49" s="5" t="s">
        <v>34</v>
      </c>
      <c r="T49" s="5" t="s">
        <v>34</v>
      </c>
      <c r="U49" s="5" t="s">
        <v>34</v>
      </c>
      <c r="V49" s="35" t="s">
        <v>35</v>
      </c>
      <c r="W49" s="77" t="s">
        <v>1550</v>
      </c>
      <c r="X49" s="35" t="s">
        <v>34</v>
      </c>
    </row>
    <row r="50" spans="1:24" x14ac:dyDescent="0.25">
      <c r="A50" s="55" t="s">
        <v>165</v>
      </c>
      <c r="B50" s="65" t="s">
        <v>29</v>
      </c>
      <c r="C50" s="5" t="s">
        <v>407</v>
      </c>
      <c r="D50" s="5">
        <v>51.644058000000001</v>
      </c>
      <c r="E50" s="72">
        <v>-111.92872</v>
      </c>
      <c r="F50" s="42" t="s">
        <v>31</v>
      </c>
      <c r="G50" s="5" t="s">
        <v>408</v>
      </c>
      <c r="H50" s="5" t="s">
        <v>33</v>
      </c>
      <c r="I50" s="5" t="s">
        <v>34</v>
      </c>
      <c r="J50" s="5">
        <v>19</v>
      </c>
      <c r="K50" s="35">
        <v>1429</v>
      </c>
      <c r="L50" s="42" t="s">
        <v>34</v>
      </c>
      <c r="M50" s="5" t="s">
        <v>34</v>
      </c>
      <c r="N50" s="5" t="s">
        <v>34</v>
      </c>
      <c r="O50" s="5" t="s">
        <v>35</v>
      </c>
      <c r="P50" s="5" t="s">
        <v>35</v>
      </c>
      <c r="Q50" s="5" t="s">
        <v>35</v>
      </c>
      <c r="R50" s="5" t="s">
        <v>34</v>
      </c>
      <c r="S50" s="5" t="s">
        <v>34</v>
      </c>
      <c r="T50" s="5" t="s">
        <v>34</v>
      </c>
      <c r="U50" s="5" t="s">
        <v>34</v>
      </c>
      <c r="V50" s="35" t="s">
        <v>35</v>
      </c>
      <c r="W50" s="77" t="s">
        <v>1551</v>
      </c>
      <c r="X50" s="35" t="s">
        <v>34</v>
      </c>
    </row>
    <row r="51" spans="1:24" x14ac:dyDescent="0.25">
      <c r="A51" s="55" t="s">
        <v>169</v>
      </c>
      <c r="B51" s="65" t="s">
        <v>29</v>
      </c>
      <c r="C51" s="5" t="s">
        <v>427</v>
      </c>
      <c r="D51" s="5">
        <v>50.144427</v>
      </c>
      <c r="E51" s="72">
        <v>-110.94033400000001</v>
      </c>
      <c r="F51" s="42" t="s">
        <v>31</v>
      </c>
      <c r="G51" s="5" t="s">
        <v>32</v>
      </c>
      <c r="H51" s="5" t="s">
        <v>33</v>
      </c>
      <c r="I51" s="5" t="s">
        <v>34</v>
      </c>
      <c r="J51" s="5">
        <v>34</v>
      </c>
      <c r="K51" s="35">
        <v>3428</v>
      </c>
      <c r="L51" s="42" t="s">
        <v>34</v>
      </c>
      <c r="M51" s="5" t="s">
        <v>34</v>
      </c>
      <c r="N51" s="5" t="s">
        <v>34</v>
      </c>
      <c r="O51" s="5" t="s">
        <v>35</v>
      </c>
      <c r="P51" s="5" t="s">
        <v>35</v>
      </c>
      <c r="Q51" s="5" t="s">
        <v>35</v>
      </c>
      <c r="R51" s="5" t="s">
        <v>34</v>
      </c>
      <c r="S51" s="5" t="s">
        <v>34</v>
      </c>
      <c r="T51" s="5" t="s">
        <v>34</v>
      </c>
      <c r="U51" s="5" t="s">
        <v>34</v>
      </c>
      <c r="V51" s="35" t="s">
        <v>35</v>
      </c>
      <c r="W51" s="77" t="s">
        <v>1552</v>
      </c>
      <c r="X51" s="35" t="s">
        <v>34</v>
      </c>
    </row>
    <row r="52" spans="1:24" x14ac:dyDescent="0.25">
      <c r="A52" s="55" t="s">
        <v>173</v>
      </c>
      <c r="B52" s="65" t="s">
        <v>29</v>
      </c>
      <c r="C52" s="5" t="s">
        <v>434</v>
      </c>
      <c r="D52" s="5">
        <v>52.268112000000002</v>
      </c>
      <c r="E52" s="72">
        <v>-113.811239</v>
      </c>
      <c r="F52" s="42" t="s">
        <v>31</v>
      </c>
      <c r="G52" s="5" t="s">
        <v>32</v>
      </c>
      <c r="H52" s="5" t="s">
        <v>78</v>
      </c>
      <c r="I52" s="5" t="s">
        <v>34</v>
      </c>
      <c r="J52" s="5">
        <v>20</v>
      </c>
      <c r="K52" s="35">
        <v>8451</v>
      </c>
      <c r="L52" s="42" t="s">
        <v>34</v>
      </c>
      <c r="M52" s="5" t="s">
        <v>34</v>
      </c>
      <c r="N52" s="5" t="s">
        <v>34</v>
      </c>
      <c r="O52" s="5" t="s">
        <v>35</v>
      </c>
      <c r="P52" s="5" t="s">
        <v>35</v>
      </c>
      <c r="Q52" s="5" t="s">
        <v>35</v>
      </c>
      <c r="R52" s="5" t="s">
        <v>34</v>
      </c>
      <c r="S52" s="5" t="s">
        <v>34</v>
      </c>
      <c r="T52" s="5" t="s">
        <v>34</v>
      </c>
      <c r="U52" s="5" t="s">
        <v>34</v>
      </c>
      <c r="V52" s="35" t="s">
        <v>35</v>
      </c>
      <c r="W52" s="77" t="s">
        <v>1553</v>
      </c>
      <c r="X52" s="35" t="s">
        <v>34</v>
      </c>
    </row>
    <row r="53" spans="1:24" x14ac:dyDescent="0.25">
      <c r="A53" s="55" t="s">
        <v>446</v>
      </c>
      <c r="B53" s="65" t="s">
        <v>29</v>
      </c>
      <c r="C53" s="5" t="s">
        <v>434</v>
      </c>
      <c r="D53" s="5">
        <v>52.271700000000003</v>
      </c>
      <c r="E53" s="72">
        <v>-113.807199</v>
      </c>
      <c r="F53" s="42" t="s">
        <v>31</v>
      </c>
      <c r="G53" s="5" t="s">
        <v>32</v>
      </c>
      <c r="H53" s="5" t="s">
        <v>33</v>
      </c>
      <c r="I53" s="5" t="s">
        <v>34</v>
      </c>
      <c r="J53" s="5">
        <v>25</v>
      </c>
      <c r="K53" s="35">
        <v>10007</v>
      </c>
      <c r="L53" s="42" t="s">
        <v>34</v>
      </c>
      <c r="M53" s="5" t="s">
        <v>34</v>
      </c>
      <c r="N53" s="5" t="s">
        <v>34</v>
      </c>
      <c r="O53" s="5" t="s">
        <v>35</v>
      </c>
      <c r="P53" s="5" t="s">
        <v>35</v>
      </c>
      <c r="Q53" s="5" t="s">
        <v>35</v>
      </c>
      <c r="R53" s="5" t="s">
        <v>34</v>
      </c>
      <c r="S53" s="5" t="s">
        <v>34</v>
      </c>
      <c r="T53" s="5" t="s">
        <v>34</v>
      </c>
      <c r="U53" s="5" t="s">
        <v>34</v>
      </c>
      <c r="V53" s="35" t="s">
        <v>35</v>
      </c>
      <c r="W53" s="77" t="s">
        <v>1554</v>
      </c>
      <c r="X53" s="35" t="s">
        <v>34</v>
      </c>
    </row>
    <row r="54" spans="1:24" x14ac:dyDescent="0.25">
      <c r="A54" s="55" t="s">
        <v>181</v>
      </c>
      <c r="B54" s="65" t="s">
        <v>29</v>
      </c>
      <c r="C54" s="5" t="s">
        <v>457</v>
      </c>
      <c r="D54" s="5">
        <v>51.269319000000003</v>
      </c>
      <c r="E54" s="72">
        <v>-114.03057</v>
      </c>
      <c r="F54" s="42" t="s">
        <v>31</v>
      </c>
      <c r="G54" s="5" t="s">
        <v>32</v>
      </c>
      <c r="H54" s="5" t="s">
        <v>33</v>
      </c>
      <c r="I54" s="5" t="s">
        <v>32</v>
      </c>
      <c r="J54" s="5">
        <v>50</v>
      </c>
      <c r="K54" s="35">
        <v>19392</v>
      </c>
      <c r="L54" s="42" t="s">
        <v>34</v>
      </c>
      <c r="M54" s="5" t="s">
        <v>34</v>
      </c>
      <c r="N54" s="5" t="s">
        <v>34</v>
      </c>
      <c r="O54" s="5" t="s">
        <v>35</v>
      </c>
      <c r="P54" s="5" t="s">
        <v>35</v>
      </c>
      <c r="Q54" s="5" t="s">
        <v>35</v>
      </c>
      <c r="R54" s="5" t="s">
        <v>34</v>
      </c>
      <c r="S54" s="5" t="s">
        <v>32</v>
      </c>
      <c r="T54" s="5" t="s">
        <v>34</v>
      </c>
      <c r="U54" s="5" t="s">
        <v>34</v>
      </c>
      <c r="V54" s="35" t="s">
        <v>36</v>
      </c>
      <c r="W54" s="77" t="s">
        <v>1555</v>
      </c>
      <c r="X54" s="35" t="s">
        <v>34</v>
      </c>
    </row>
    <row r="55" spans="1:24" x14ac:dyDescent="0.25">
      <c r="A55" s="55" t="s">
        <v>184</v>
      </c>
      <c r="B55" s="65" t="s">
        <v>29</v>
      </c>
      <c r="C55" s="5" t="s">
        <v>234</v>
      </c>
      <c r="D55" s="5">
        <v>53.635711000000001</v>
      </c>
      <c r="E55" s="72">
        <v>-113.610815</v>
      </c>
      <c r="F55" s="42" t="s">
        <v>31</v>
      </c>
      <c r="G55" s="5" t="s">
        <v>32</v>
      </c>
      <c r="H55" s="5" t="s">
        <v>33</v>
      </c>
      <c r="I55" s="5" t="s">
        <v>34</v>
      </c>
      <c r="J55" s="5">
        <v>14</v>
      </c>
      <c r="K55" s="35">
        <v>7202</v>
      </c>
      <c r="L55" s="42" t="s">
        <v>34</v>
      </c>
      <c r="M55" s="5" t="s">
        <v>34</v>
      </c>
      <c r="N55" s="5" t="s">
        <v>34</v>
      </c>
      <c r="O55" s="5" t="s">
        <v>35</v>
      </c>
      <c r="P55" s="5" t="s">
        <v>35</v>
      </c>
      <c r="Q55" s="5" t="s">
        <v>35</v>
      </c>
      <c r="R55" s="5" t="s">
        <v>34</v>
      </c>
      <c r="S55" s="5" t="s">
        <v>34</v>
      </c>
      <c r="T55" s="5" t="s">
        <v>34</v>
      </c>
      <c r="U55" s="5" t="s">
        <v>34</v>
      </c>
      <c r="V55" s="35" t="s">
        <v>35</v>
      </c>
      <c r="W55" s="77" t="s">
        <v>1556</v>
      </c>
      <c r="X55" s="35" t="s">
        <v>34</v>
      </c>
    </row>
    <row r="56" spans="1:24" x14ac:dyDescent="0.25">
      <c r="A56" s="55" t="s">
        <v>187</v>
      </c>
      <c r="B56" s="65" t="s">
        <v>29</v>
      </c>
      <c r="C56" s="5" t="s">
        <v>121</v>
      </c>
      <c r="D56" s="5">
        <v>53.9893339999999</v>
      </c>
      <c r="E56" s="72">
        <v>-111.27945800000001</v>
      </c>
      <c r="F56" s="42" t="s">
        <v>31</v>
      </c>
      <c r="G56" s="5" t="s">
        <v>408</v>
      </c>
      <c r="H56" s="5" t="s">
        <v>33</v>
      </c>
      <c r="I56" s="5" t="s">
        <v>34</v>
      </c>
      <c r="J56" s="5">
        <v>18</v>
      </c>
      <c r="K56" s="35">
        <v>4122</v>
      </c>
      <c r="L56" s="42" t="s">
        <v>34</v>
      </c>
      <c r="M56" s="5" t="s">
        <v>34</v>
      </c>
      <c r="N56" s="5" t="s">
        <v>34</v>
      </c>
      <c r="O56" s="5" t="s">
        <v>35</v>
      </c>
      <c r="P56" s="5" t="s">
        <v>35</v>
      </c>
      <c r="Q56" s="5" t="s">
        <v>35</v>
      </c>
      <c r="R56" s="5" t="s">
        <v>34</v>
      </c>
      <c r="S56" s="5" t="s">
        <v>34</v>
      </c>
      <c r="T56" s="5" t="s">
        <v>34</v>
      </c>
      <c r="U56" s="5" t="s">
        <v>34</v>
      </c>
      <c r="V56" s="35" t="s">
        <v>35</v>
      </c>
      <c r="W56" s="77" t="s">
        <v>1557</v>
      </c>
      <c r="X56" s="35" t="s">
        <v>34</v>
      </c>
    </row>
    <row r="57" spans="1:24" x14ac:dyDescent="0.25">
      <c r="A57" s="55" t="s">
        <v>189</v>
      </c>
      <c r="B57" s="65" t="s">
        <v>29</v>
      </c>
      <c r="C57" s="5" t="s">
        <v>478</v>
      </c>
      <c r="D57" s="5">
        <v>53.264792999999898</v>
      </c>
      <c r="E57" s="72">
        <v>-113.551986</v>
      </c>
      <c r="F57" s="42" t="s">
        <v>31</v>
      </c>
      <c r="G57" s="5" t="s">
        <v>34</v>
      </c>
      <c r="H57" s="5" t="s">
        <v>78</v>
      </c>
      <c r="I57" s="5" t="s">
        <v>32</v>
      </c>
      <c r="J57" s="5">
        <v>10</v>
      </c>
      <c r="K57" s="35">
        <v>3389</v>
      </c>
      <c r="L57" s="42" t="s">
        <v>34</v>
      </c>
      <c r="M57" s="5" t="s">
        <v>34</v>
      </c>
      <c r="N57" s="5" t="s">
        <v>34</v>
      </c>
      <c r="O57" s="5" t="s">
        <v>35</v>
      </c>
      <c r="P57" s="5" t="s">
        <v>35</v>
      </c>
      <c r="Q57" s="5" t="s">
        <v>35</v>
      </c>
      <c r="R57" s="5" t="s">
        <v>34</v>
      </c>
      <c r="S57" s="5" t="s">
        <v>34</v>
      </c>
      <c r="T57" s="5" t="s">
        <v>34</v>
      </c>
      <c r="U57" s="5" t="s">
        <v>34</v>
      </c>
      <c r="V57" s="35" t="s">
        <v>35</v>
      </c>
      <c r="W57" s="77" t="s">
        <v>1558</v>
      </c>
      <c r="X57" s="35" t="s">
        <v>34</v>
      </c>
    </row>
    <row r="58" spans="1:24" x14ac:dyDescent="0.25">
      <c r="A58" s="55" t="s">
        <v>194</v>
      </c>
      <c r="B58" s="65" t="s">
        <v>29</v>
      </c>
      <c r="C58" s="5" t="s">
        <v>486</v>
      </c>
      <c r="D58" s="5">
        <v>53.799945000000001</v>
      </c>
      <c r="E58" s="72">
        <v>-113.652951</v>
      </c>
      <c r="F58" s="42" t="s">
        <v>31</v>
      </c>
      <c r="G58" s="5" t="s">
        <v>34</v>
      </c>
      <c r="H58" s="5" t="s">
        <v>33</v>
      </c>
      <c r="I58" s="5" t="s">
        <v>34</v>
      </c>
      <c r="J58" s="5">
        <v>19</v>
      </c>
      <c r="K58" s="35">
        <v>4848</v>
      </c>
      <c r="L58" s="42" t="s">
        <v>34</v>
      </c>
      <c r="M58" s="5" t="s">
        <v>34</v>
      </c>
      <c r="N58" s="5" t="s">
        <v>34</v>
      </c>
      <c r="O58" s="5" t="s">
        <v>35</v>
      </c>
      <c r="P58" s="5" t="s">
        <v>35</v>
      </c>
      <c r="Q58" s="5" t="s">
        <v>35</v>
      </c>
      <c r="R58" s="5" t="s">
        <v>34</v>
      </c>
      <c r="S58" s="5" t="s">
        <v>34</v>
      </c>
      <c r="T58" s="5" t="s">
        <v>34</v>
      </c>
      <c r="U58" s="5" t="s">
        <v>34</v>
      </c>
      <c r="V58" s="35" t="s">
        <v>35</v>
      </c>
      <c r="W58" s="77" t="s">
        <v>1559</v>
      </c>
      <c r="X58" s="35" t="s">
        <v>34</v>
      </c>
    </row>
    <row r="59" spans="1:24" x14ac:dyDescent="0.25">
      <c r="A59" s="55" t="s">
        <v>493</v>
      </c>
      <c r="B59" s="65" t="s">
        <v>29</v>
      </c>
      <c r="C59" s="5" t="s">
        <v>77</v>
      </c>
      <c r="D59" s="5">
        <v>50.9926239999999</v>
      </c>
      <c r="E59" s="72">
        <v>-114.069318</v>
      </c>
      <c r="F59" s="42" t="s">
        <v>122</v>
      </c>
      <c r="G59" s="5" t="s">
        <v>34</v>
      </c>
      <c r="H59" s="5" t="s">
        <v>123</v>
      </c>
      <c r="I59" s="5" t="s">
        <v>32</v>
      </c>
      <c r="J59" s="5">
        <v>9</v>
      </c>
      <c r="K59" s="35">
        <v>2751</v>
      </c>
      <c r="L59" s="42" t="s">
        <v>34</v>
      </c>
      <c r="M59" s="5" t="s">
        <v>34</v>
      </c>
      <c r="N59" s="5" t="s">
        <v>34</v>
      </c>
      <c r="O59" s="5" t="s">
        <v>35</v>
      </c>
      <c r="P59" s="5" t="s">
        <v>35</v>
      </c>
      <c r="Q59" s="5" t="s">
        <v>35</v>
      </c>
      <c r="R59" s="5" t="s">
        <v>34</v>
      </c>
      <c r="S59" s="5" t="s">
        <v>34</v>
      </c>
      <c r="T59" s="5" t="s">
        <v>34</v>
      </c>
      <c r="U59" s="5" t="s">
        <v>34</v>
      </c>
      <c r="V59" s="35" t="s">
        <v>35</v>
      </c>
      <c r="W59" s="77" t="s">
        <v>1560</v>
      </c>
      <c r="X59" s="35" t="s">
        <v>34</v>
      </c>
    </row>
    <row r="60" spans="1:24" x14ac:dyDescent="0.25">
      <c r="A60" s="55" t="s">
        <v>197</v>
      </c>
      <c r="B60" s="65" t="s">
        <v>29</v>
      </c>
      <c r="C60" s="5" t="s">
        <v>501</v>
      </c>
      <c r="D60" s="5">
        <v>49.196075999999898</v>
      </c>
      <c r="E60" s="72">
        <v>-113.301777</v>
      </c>
      <c r="F60" s="42" t="s">
        <v>31</v>
      </c>
      <c r="G60" s="5" t="s">
        <v>32</v>
      </c>
      <c r="H60" s="5" t="s">
        <v>33</v>
      </c>
      <c r="I60" s="5" t="s">
        <v>32</v>
      </c>
      <c r="J60" s="5">
        <v>33</v>
      </c>
      <c r="K60" s="35">
        <v>4327</v>
      </c>
      <c r="L60" s="42" t="s">
        <v>34</v>
      </c>
      <c r="M60" s="5" t="s">
        <v>34</v>
      </c>
      <c r="N60" s="5" t="s">
        <v>34</v>
      </c>
      <c r="O60" s="5" t="s">
        <v>35</v>
      </c>
      <c r="P60" s="5" t="s">
        <v>35</v>
      </c>
      <c r="Q60" s="5" t="s">
        <v>35</v>
      </c>
      <c r="R60" s="5" t="s">
        <v>34</v>
      </c>
      <c r="S60" s="5" t="s">
        <v>34</v>
      </c>
      <c r="T60" s="5" t="s">
        <v>34</v>
      </c>
      <c r="U60" s="5" t="s">
        <v>34</v>
      </c>
      <c r="V60" s="35" t="s">
        <v>35</v>
      </c>
      <c r="W60" s="77" t="s">
        <v>1561</v>
      </c>
      <c r="X60" s="35" t="s">
        <v>34</v>
      </c>
    </row>
    <row r="61" spans="1:24" x14ac:dyDescent="0.25">
      <c r="A61" s="55" t="s">
        <v>200</v>
      </c>
      <c r="B61" s="65" t="s">
        <v>29</v>
      </c>
      <c r="C61" s="5" t="s">
        <v>508</v>
      </c>
      <c r="D61" s="5">
        <v>52.967137000000001</v>
      </c>
      <c r="E61" s="72">
        <v>-113.389698</v>
      </c>
      <c r="F61" s="42" t="s">
        <v>31</v>
      </c>
      <c r="G61" s="5" t="s">
        <v>32</v>
      </c>
      <c r="H61" s="5" t="s">
        <v>33</v>
      </c>
      <c r="I61" s="5" t="s">
        <v>34</v>
      </c>
      <c r="J61" s="5">
        <v>20</v>
      </c>
      <c r="K61" s="35">
        <v>3927</v>
      </c>
      <c r="L61" s="42" t="s">
        <v>34</v>
      </c>
      <c r="M61" s="5" t="s">
        <v>34</v>
      </c>
      <c r="N61" s="5" t="s">
        <v>34</v>
      </c>
      <c r="O61" s="5" t="s">
        <v>35</v>
      </c>
      <c r="P61" s="5" t="s">
        <v>35</v>
      </c>
      <c r="Q61" s="5" t="s">
        <v>35</v>
      </c>
      <c r="R61" s="5" t="s">
        <v>34</v>
      </c>
      <c r="S61" s="5" t="s">
        <v>34</v>
      </c>
      <c r="T61" s="5" t="s">
        <v>34</v>
      </c>
      <c r="U61" s="5" t="s">
        <v>34</v>
      </c>
      <c r="V61" s="35" t="s">
        <v>35</v>
      </c>
      <c r="W61" s="77" t="s">
        <v>1562</v>
      </c>
      <c r="X61" s="35" t="s">
        <v>34</v>
      </c>
    </row>
    <row r="62" spans="1:24" x14ac:dyDescent="0.25">
      <c r="A62" s="55" t="s">
        <v>203</v>
      </c>
      <c r="B62" s="65" t="s">
        <v>29</v>
      </c>
      <c r="C62" s="5" t="s">
        <v>511</v>
      </c>
      <c r="D62" s="5">
        <v>52.3686849999999</v>
      </c>
      <c r="E62" s="72">
        <v>-114.904189</v>
      </c>
      <c r="F62" s="42" t="s">
        <v>31</v>
      </c>
      <c r="G62" s="5" t="s">
        <v>32</v>
      </c>
      <c r="H62" s="5" t="s">
        <v>33</v>
      </c>
      <c r="I62" s="5" t="s">
        <v>32</v>
      </c>
      <c r="J62" s="5">
        <v>17</v>
      </c>
      <c r="K62" s="35">
        <v>5106</v>
      </c>
      <c r="L62" s="42" t="s">
        <v>34</v>
      </c>
      <c r="M62" s="5" t="s">
        <v>34</v>
      </c>
      <c r="N62" s="5" t="s">
        <v>34</v>
      </c>
      <c r="O62" s="5" t="s">
        <v>35</v>
      </c>
      <c r="P62" s="5" t="s">
        <v>35</v>
      </c>
      <c r="Q62" s="5" t="s">
        <v>35</v>
      </c>
      <c r="R62" s="5" t="s">
        <v>34</v>
      </c>
      <c r="S62" s="5" t="s">
        <v>34</v>
      </c>
      <c r="T62" s="5" t="s">
        <v>34</v>
      </c>
      <c r="U62" s="5" t="s">
        <v>34</v>
      </c>
      <c r="V62" s="35" t="s">
        <v>35</v>
      </c>
      <c r="W62" s="77" t="s">
        <v>1563</v>
      </c>
      <c r="X62" s="35" t="s">
        <v>34</v>
      </c>
    </row>
    <row r="63" spans="1:24" x14ac:dyDescent="0.25">
      <c r="A63" s="55" t="s">
        <v>206</v>
      </c>
      <c r="B63" s="65" t="s">
        <v>29</v>
      </c>
      <c r="C63" s="5" t="s">
        <v>524</v>
      </c>
      <c r="D63" s="5">
        <v>52.684544000000002</v>
      </c>
      <c r="E63" s="72">
        <v>-113.579241999999</v>
      </c>
      <c r="F63" s="42" t="s">
        <v>31</v>
      </c>
      <c r="G63" s="5" t="s">
        <v>34</v>
      </c>
      <c r="H63" s="5" t="s">
        <v>33</v>
      </c>
      <c r="I63" s="5" t="s">
        <v>32</v>
      </c>
      <c r="J63" s="5">
        <v>31</v>
      </c>
      <c r="K63" s="35">
        <v>7242</v>
      </c>
      <c r="L63" s="42" t="s">
        <v>34</v>
      </c>
      <c r="M63" s="5" t="s">
        <v>34</v>
      </c>
      <c r="N63" s="5" t="s">
        <v>34</v>
      </c>
      <c r="O63" s="5" t="s">
        <v>35</v>
      </c>
      <c r="P63" s="5" t="s">
        <v>35</v>
      </c>
      <c r="Q63" s="5" t="s">
        <v>35</v>
      </c>
      <c r="R63" s="5" t="s">
        <v>34</v>
      </c>
      <c r="S63" s="5" t="s">
        <v>34</v>
      </c>
      <c r="T63" s="5" t="s">
        <v>34</v>
      </c>
      <c r="U63" s="5" t="s">
        <v>34</v>
      </c>
      <c r="V63" s="35" t="s">
        <v>35</v>
      </c>
      <c r="W63" s="78" t="str">
        <f>HYPERLINK("http://www.wtc.mb.ca/","www.wtc.mb.ca")</f>
        <v>www.wtc.mb.ca</v>
      </c>
      <c r="X63" s="35" t="s">
        <v>34</v>
      </c>
    </row>
    <row r="64" spans="1:24" x14ac:dyDescent="0.25">
      <c r="A64" s="55" t="s">
        <v>209</v>
      </c>
      <c r="B64" s="65" t="s">
        <v>211</v>
      </c>
      <c r="C64" s="5" t="s">
        <v>209</v>
      </c>
      <c r="D64" s="5">
        <v>49.054586999999898</v>
      </c>
      <c r="E64" s="72">
        <v>-122.328025999999</v>
      </c>
      <c r="F64" s="42" t="s">
        <v>31</v>
      </c>
      <c r="G64" s="5" t="s">
        <v>32</v>
      </c>
      <c r="H64" s="5" t="s">
        <v>33</v>
      </c>
      <c r="I64" s="5" t="s">
        <v>32</v>
      </c>
      <c r="J64" s="5">
        <v>46</v>
      </c>
      <c r="K64" s="35">
        <v>19182</v>
      </c>
      <c r="L64" s="42" t="s">
        <v>34</v>
      </c>
      <c r="M64" s="5" t="s">
        <v>34</v>
      </c>
      <c r="N64" s="5" t="s">
        <v>34</v>
      </c>
      <c r="O64" s="5" t="s">
        <v>35</v>
      </c>
      <c r="P64" s="5" t="s">
        <v>35</v>
      </c>
      <c r="Q64" s="5" t="s">
        <v>35</v>
      </c>
      <c r="R64" s="5" t="s">
        <v>34</v>
      </c>
      <c r="S64" s="5" t="s">
        <v>34</v>
      </c>
      <c r="T64" s="5" t="s">
        <v>34</v>
      </c>
      <c r="U64" s="5" t="s">
        <v>34</v>
      </c>
      <c r="V64" s="35" t="s">
        <v>35</v>
      </c>
      <c r="W64" s="77" t="s">
        <v>1564</v>
      </c>
      <c r="X64" s="35" t="s">
        <v>34</v>
      </c>
    </row>
    <row r="65" spans="1:24" x14ac:dyDescent="0.25">
      <c r="A65" s="55" t="s">
        <v>216</v>
      </c>
      <c r="B65" s="65" t="s">
        <v>211</v>
      </c>
      <c r="C65" s="5" t="s">
        <v>536</v>
      </c>
      <c r="D65" s="5">
        <v>49.233888</v>
      </c>
      <c r="E65" s="72">
        <v>-124.805549</v>
      </c>
      <c r="F65" s="42" t="s">
        <v>31</v>
      </c>
      <c r="G65" s="5" t="s">
        <v>170</v>
      </c>
      <c r="H65" s="5" t="s">
        <v>33</v>
      </c>
      <c r="I65" s="5" t="s">
        <v>32</v>
      </c>
      <c r="J65" s="5">
        <v>14</v>
      </c>
      <c r="K65" s="35">
        <v>3722</v>
      </c>
      <c r="L65" s="42" t="s">
        <v>34</v>
      </c>
      <c r="M65" s="5" t="s">
        <v>34</v>
      </c>
      <c r="N65" s="5" t="s">
        <v>34</v>
      </c>
      <c r="O65" s="5" t="s">
        <v>35</v>
      </c>
      <c r="P65" s="5" t="s">
        <v>35</v>
      </c>
      <c r="Q65" s="5" t="s">
        <v>35</v>
      </c>
      <c r="R65" s="5" t="s">
        <v>34</v>
      </c>
      <c r="S65" s="5" t="s">
        <v>34</v>
      </c>
      <c r="T65" s="5" t="s">
        <v>34</v>
      </c>
      <c r="U65" s="5" t="s">
        <v>34</v>
      </c>
      <c r="V65" s="35" t="s">
        <v>35</v>
      </c>
      <c r="W65" s="77" t="s">
        <v>1565</v>
      </c>
      <c r="X65" s="35" t="s">
        <v>34</v>
      </c>
    </row>
    <row r="66" spans="1:24" x14ac:dyDescent="0.25">
      <c r="A66" s="55" t="s">
        <v>539</v>
      </c>
      <c r="B66" s="65" t="s">
        <v>211</v>
      </c>
      <c r="C66" s="5" t="s">
        <v>540</v>
      </c>
      <c r="D66" s="5">
        <v>50.239854000000001</v>
      </c>
      <c r="E66" s="72">
        <v>-117.801106</v>
      </c>
      <c r="F66" s="42" t="s">
        <v>31</v>
      </c>
      <c r="G66" s="5" t="s">
        <v>176</v>
      </c>
      <c r="H66" s="5" t="s">
        <v>33</v>
      </c>
      <c r="I66" s="5" t="s">
        <v>34</v>
      </c>
      <c r="J66" s="5">
        <v>5</v>
      </c>
      <c r="K66" s="35">
        <v>475</v>
      </c>
      <c r="L66" s="42" t="s">
        <v>34</v>
      </c>
      <c r="M66" s="5" t="s">
        <v>34</v>
      </c>
      <c r="N66" s="5" t="s">
        <v>34</v>
      </c>
      <c r="O66" s="5" t="s">
        <v>35</v>
      </c>
      <c r="P66" s="5" t="s">
        <v>35</v>
      </c>
      <c r="Q66" s="5" t="s">
        <v>35</v>
      </c>
      <c r="R66" s="5" t="s">
        <v>34</v>
      </c>
      <c r="S66" s="5" t="s">
        <v>34</v>
      </c>
      <c r="T66" s="5" t="s">
        <v>34</v>
      </c>
      <c r="U66" s="5" t="s">
        <v>34</v>
      </c>
      <c r="V66" s="35" t="s">
        <v>35</v>
      </c>
      <c r="W66" s="77" t="s">
        <v>1566</v>
      </c>
      <c r="X66" s="35" t="s">
        <v>34</v>
      </c>
    </row>
    <row r="67" spans="1:24" x14ac:dyDescent="0.25">
      <c r="A67" s="55" t="s">
        <v>542</v>
      </c>
      <c r="B67" s="65" t="s">
        <v>211</v>
      </c>
      <c r="C67" s="5" t="s">
        <v>543</v>
      </c>
      <c r="D67" s="5">
        <v>49.030095000000003</v>
      </c>
      <c r="E67" s="72">
        <v>-118.445139</v>
      </c>
      <c r="F67" s="42" t="s">
        <v>31</v>
      </c>
      <c r="G67" s="5" t="s">
        <v>32</v>
      </c>
      <c r="H67" s="5" t="s">
        <v>33</v>
      </c>
      <c r="I67" s="5" t="s">
        <v>34</v>
      </c>
      <c r="J67" s="5">
        <v>10</v>
      </c>
      <c r="K67" s="35">
        <v>1285</v>
      </c>
      <c r="L67" s="42" t="s">
        <v>34</v>
      </c>
      <c r="M67" s="5" t="s">
        <v>34</v>
      </c>
      <c r="N67" s="5" t="s">
        <v>34</v>
      </c>
      <c r="O67" s="5" t="s">
        <v>35</v>
      </c>
      <c r="P67" s="5" t="s">
        <v>35</v>
      </c>
      <c r="Q67" s="5" t="s">
        <v>35</v>
      </c>
      <c r="R67" s="5" t="s">
        <v>34</v>
      </c>
      <c r="S67" s="5" t="s">
        <v>34</v>
      </c>
      <c r="T67" s="5" t="s">
        <v>34</v>
      </c>
      <c r="U67" s="5" t="s">
        <v>34</v>
      </c>
      <c r="V67" s="35" t="s">
        <v>35</v>
      </c>
      <c r="W67" s="77" t="s">
        <v>1567</v>
      </c>
      <c r="X67" s="35" t="s">
        <v>34</v>
      </c>
    </row>
    <row r="68" spans="1:24" x14ac:dyDescent="0.25">
      <c r="A68" s="55" t="s">
        <v>545</v>
      </c>
      <c r="B68" s="65" t="s">
        <v>211</v>
      </c>
      <c r="C68" s="5" t="s">
        <v>546</v>
      </c>
      <c r="D68" s="5">
        <v>54.782355000000003</v>
      </c>
      <c r="E68" s="72">
        <v>-127.168554</v>
      </c>
      <c r="F68" s="42" t="s">
        <v>31</v>
      </c>
      <c r="G68" s="5" t="s">
        <v>32</v>
      </c>
      <c r="H68" s="5" t="s">
        <v>33</v>
      </c>
      <c r="I68" s="5" t="s">
        <v>34</v>
      </c>
      <c r="J68" s="5">
        <v>9</v>
      </c>
      <c r="K68" s="35">
        <v>2184</v>
      </c>
      <c r="L68" s="42" t="s">
        <v>34</v>
      </c>
      <c r="M68" s="5" t="s">
        <v>34</v>
      </c>
      <c r="N68" s="5" t="s">
        <v>34</v>
      </c>
      <c r="O68" s="5" t="s">
        <v>35</v>
      </c>
      <c r="P68" s="5" t="s">
        <v>35</v>
      </c>
      <c r="Q68" s="5" t="s">
        <v>35</v>
      </c>
      <c r="R68" s="5" t="s">
        <v>34</v>
      </c>
      <c r="S68" s="5" t="s">
        <v>34</v>
      </c>
      <c r="T68" s="5" t="s">
        <v>34</v>
      </c>
      <c r="U68" s="5" t="s">
        <v>34</v>
      </c>
      <c r="V68" s="35" t="s">
        <v>35</v>
      </c>
      <c r="W68" s="77" t="s">
        <v>1568</v>
      </c>
      <c r="X68" s="35" t="s">
        <v>34</v>
      </c>
    </row>
    <row r="69" spans="1:24" x14ac:dyDescent="0.25">
      <c r="A69" s="55" t="s">
        <v>222</v>
      </c>
      <c r="B69" s="65" t="s">
        <v>211</v>
      </c>
      <c r="C69" s="5" t="s">
        <v>222</v>
      </c>
      <c r="D69" s="5">
        <v>49.229491000000003</v>
      </c>
      <c r="E69" s="72">
        <v>-123.002574999999</v>
      </c>
      <c r="F69" s="42" t="s">
        <v>31</v>
      </c>
      <c r="G69" s="5" t="s">
        <v>32</v>
      </c>
      <c r="H69" s="5" t="s">
        <v>33</v>
      </c>
      <c r="I69" s="5" t="s">
        <v>34</v>
      </c>
      <c r="J69" s="5">
        <v>56</v>
      </c>
      <c r="K69" s="35">
        <v>24963</v>
      </c>
      <c r="L69" s="42" t="s">
        <v>34</v>
      </c>
      <c r="M69" s="5" t="s">
        <v>34</v>
      </c>
      <c r="N69" s="5" t="s">
        <v>34</v>
      </c>
      <c r="O69" s="5" t="s">
        <v>35</v>
      </c>
      <c r="P69" s="5" t="s">
        <v>35</v>
      </c>
      <c r="Q69" s="5" t="s">
        <v>35</v>
      </c>
      <c r="R69" s="5" t="s">
        <v>34</v>
      </c>
      <c r="S69" s="5" t="s">
        <v>34</v>
      </c>
      <c r="T69" s="5" t="s">
        <v>34</v>
      </c>
      <c r="U69" s="5" t="s">
        <v>34</v>
      </c>
      <c r="V69" s="35" t="s">
        <v>35</v>
      </c>
      <c r="W69" s="77" t="s">
        <v>1569</v>
      </c>
      <c r="X69" s="35" t="s">
        <v>34</v>
      </c>
    </row>
    <row r="70" spans="1:24" x14ac:dyDescent="0.25">
      <c r="A70" s="55" t="s">
        <v>226</v>
      </c>
      <c r="B70" s="65" t="s">
        <v>211</v>
      </c>
      <c r="C70" s="5" t="s">
        <v>226</v>
      </c>
      <c r="D70" s="5">
        <v>50.033123000000003</v>
      </c>
      <c r="E70" s="72">
        <v>-125.273335</v>
      </c>
      <c r="F70" s="42" t="s">
        <v>31</v>
      </c>
      <c r="G70" s="5" t="s">
        <v>32</v>
      </c>
      <c r="H70" s="5" t="s">
        <v>33</v>
      </c>
      <c r="I70" s="5" t="s">
        <v>32</v>
      </c>
      <c r="J70" s="5">
        <v>20</v>
      </c>
      <c r="K70" s="35">
        <v>5205</v>
      </c>
      <c r="L70" s="42" t="s">
        <v>34</v>
      </c>
      <c r="M70" s="5" t="s">
        <v>34</v>
      </c>
      <c r="N70" s="5" t="s">
        <v>34</v>
      </c>
      <c r="O70" s="5" t="s">
        <v>35</v>
      </c>
      <c r="P70" s="5" t="s">
        <v>35</v>
      </c>
      <c r="Q70" s="5" t="s">
        <v>35</v>
      </c>
      <c r="R70" s="5" t="s">
        <v>34</v>
      </c>
      <c r="S70" s="5" t="s">
        <v>34</v>
      </c>
      <c r="T70" s="5" t="s">
        <v>34</v>
      </c>
      <c r="U70" s="5" t="s">
        <v>34</v>
      </c>
      <c r="V70" s="35" t="s">
        <v>35</v>
      </c>
      <c r="W70" s="77" t="s">
        <v>1570</v>
      </c>
      <c r="X70" s="35" t="s">
        <v>34</v>
      </c>
    </row>
    <row r="71" spans="1:24" x14ac:dyDescent="0.25">
      <c r="A71" s="55" t="s">
        <v>555</v>
      </c>
      <c r="B71" s="65" t="s">
        <v>211</v>
      </c>
      <c r="C71" s="5" t="s">
        <v>556</v>
      </c>
      <c r="D71" s="5">
        <v>52.141674000000002</v>
      </c>
      <c r="E71" s="72">
        <v>-122.141688</v>
      </c>
      <c r="F71" s="42" t="s">
        <v>31</v>
      </c>
      <c r="G71" s="5" t="s">
        <v>32</v>
      </c>
      <c r="H71" s="5" t="s">
        <v>33</v>
      </c>
      <c r="I71" s="5" t="s">
        <v>34</v>
      </c>
      <c r="J71" s="5">
        <v>29</v>
      </c>
      <c r="K71" s="35">
        <v>4947</v>
      </c>
      <c r="L71" s="42" t="s">
        <v>34</v>
      </c>
      <c r="M71" s="5" t="s">
        <v>34</v>
      </c>
      <c r="N71" s="5" t="s">
        <v>34</v>
      </c>
      <c r="O71" s="5" t="s">
        <v>35</v>
      </c>
      <c r="P71" s="5" t="s">
        <v>35</v>
      </c>
      <c r="Q71" s="5" t="s">
        <v>35</v>
      </c>
      <c r="R71" s="5" t="s">
        <v>34</v>
      </c>
      <c r="S71" s="5" t="s">
        <v>34</v>
      </c>
      <c r="T71" s="5" t="s">
        <v>34</v>
      </c>
      <c r="U71" s="5" t="s">
        <v>34</v>
      </c>
      <c r="V71" s="35" t="s">
        <v>35</v>
      </c>
      <c r="W71" s="77" t="s">
        <v>1571</v>
      </c>
      <c r="X71" s="35" t="s">
        <v>34</v>
      </c>
    </row>
    <row r="72" spans="1:24" x14ac:dyDescent="0.25">
      <c r="A72" s="55" t="s">
        <v>560</v>
      </c>
      <c r="B72" s="65" t="s">
        <v>211</v>
      </c>
      <c r="C72" s="5" t="s">
        <v>561</v>
      </c>
      <c r="D72" s="5">
        <v>52.383333</v>
      </c>
      <c r="E72" s="72">
        <v>-126.55</v>
      </c>
      <c r="F72" s="42" t="s">
        <v>31</v>
      </c>
      <c r="G72" s="5" t="s">
        <v>32</v>
      </c>
      <c r="H72" s="5" t="s">
        <v>33</v>
      </c>
      <c r="I72" s="5" t="s">
        <v>34</v>
      </c>
      <c r="J72" s="5">
        <v>5</v>
      </c>
      <c r="K72" s="35">
        <v>236</v>
      </c>
      <c r="L72" s="42" t="s">
        <v>34</v>
      </c>
      <c r="M72" s="5" t="s">
        <v>34</v>
      </c>
      <c r="N72" s="5" t="s">
        <v>34</v>
      </c>
      <c r="O72" s="5" t="s">
        <v>35</v>
      </c>
      <c r="P72" s="5" t="s">
        <v>35</v>
      </c>
      <c r="Q72" s="5" t="s">
        <v>35</v>
      </c>
      <c r="R72" s="5" t="s">
        <v>34</v>
      </c>
      <c r="S72" s="5" t="s">
        <v>34</v>
      </c>
      <c r="T72" s="5" t="s">
        <v>34</v>
      </c>
      <c r="U72" s="5" t="s">
        <v>34</v>
      </c>
      <c r="V72" s="35" t="s">
        <v>35</v>
      </c>
      <c r="W72" s="77" t="s">
        <v>1572</v>
      </c>
      <c r="X72" s="35" t="s">
        <v>34</v>
      </c>
    </row>
    <row r="73" spans="1:24" x14ac:dyDescent="0.25">
      <c r="A73" s="55" t="s">
        <v>230</v>
      </c>
      <c r="B73" s="65" t="s">
        <v>211</v>
      </c>
      <c r="C73" s="5" t="s">
        <v>566</v>
      </c>
      <c r="D73" s="5">
        <v>49.887951999999899</v>
      </c>
      <c r="E73" s="72">
        <v>-119.496011</v>
      </c>
      <c r="F73" s="42" t="s">
        <v>31</v>
      </c>
      <c r="G73" s="5" t="s">
        <v>32</v>
      </c>
      <c r="H73" s="5" t="s">
        <v>33</v>
      </c>
      <c r="I73" s="5" t="s">
        <v>32</v>
      </c>
      <c r="J73" s="5">
        <v>43</v>
      </c>
      <c r="K73" s="35">
        <v>21293</v>
      </c>
      <c r="L73" s="42" t="s">
        <v>34</v>
      </c>
      <c r="M73" s="5" t="s">
        <v>34</v>
      </c>
      <c r="N73" s="5" t="s">
        <v>34</v>
      </c>
      <c r="O73" s="5" t="s">
        <v>35</v>
      </c>
      <c r="P73" s="5" t="s">
        <v>35</v>
      </c>
      <c r="Q73" s="5" t="s">
        <v>35</v>
      </c>
      <c r="R73" s="5" t="s">
        <v>34</v>
      </c>
      <c r="S73" s="5" t="s">
        <v>34</v>
      </c>
      <c r="T73" s="5" t="s">
        <v>34</v>
      </c>
      <c r="U73" s="5" t="s">
        <v>34</v>
      </c>
      <c r="V73" s="35" t="s">
        <v>35</v>
      </c>
      <c r="W73" s="77" t="s">
        <v>1573</v>
      </c>
      <c r="X73" s="35" t="s">
        <v>34</v>
      </c>
    </row>
    <row r="74" spans="1:24" x14ac:dyDescent="0.25">
      <c r="A74" s="55" t="s">
        <v>237</v>
      </c>
      <c r="B74" s="65" t="s">
        <v>211</v>
      </c>
      <c r="C74" s="5" t="s">
        <v>237</v>
      </c>
      <c r="D74" s="5">
        <v>49.157940000000004</v>
      </c>
      <c r="E74" s="72">
        <v>-121.951466999999</v>
      </c>
      <c r="F74" s="42" t="s">
        <v>31</v>
      </c>
      <c r="G74" s="5" t="s">
        <v>32</v>
      </c>
      <c r="H74" s="5" t="s">
        <v>33</v>
      </c>
      <c r="I74" s="5" t="s">
        <v>34</v>
      </c>
      <c r="J74" s="5">
        <v>33</v>
      </c>
      <c r="K74" s="35">
        <v>12995</v>
      </c>
      <c r="L74" s="42" t="s">
        <v>34</v>
      </c>
      <c r="M74" s="5" t="s">
        <v>34</v>
      </c>
      <c r="N74" s="5" t="s">
        <v>34</v>
      </c>
      <c r="O74" s="5" t="s">
        <v>35</v>
      </c>
      <c r="P74" s="5" t="s">
        <v>35</v>
      </c>
      <c r="Q74" s="5" t="s">
        <v>35</v>
      </c>
      <c r="R74" s="5" t="s">
        <v>34</v>
      </c>
      <c r="S74" s="5" t="s">
        <v>34</v>
      </c>
      <c r="T74" s="5" t="s">
        <v>34</v>
      </c>
      <c r="U74" s="5" t="s">
        <v>34</v>
      </c>
      <c r="V74" s="35" t="s">
        <v>35</v>
      </c>
      <c r="W74" s="77" t="s">
        <v>1574</v>
      </c>
      <c r="X74" s="35" t="s">
        <v>34</v>
      </c>
    </row>
    <row r="75" spans="1:24" x14ac:dyDescent="0.25">
      <c r="A75" s="55" t="s">
        <v>575</v>
      </c>
      <c r="B75" s="65" t="s">
        <v>211</v>
      </c>
      <c r="C75" s="5" t="s">
        <v>576</v>
      </c>
      <c r="D75" s="5">
        <v>54.5181919999999</v>
      </c>
      <c r="E75" s="72">
        <v>-128.60315399999899</v>
      </c>
      <c r="F75" s="42" t="s">
        <v>31</v>
      </c>
      <c r="G75" s="5" t="s">
        <v>32</v>
      </c>
      <c r="H75" s="5" t="s">
        <v>33</v>
      </c>
      <c r="I75" s="5" t="s">
        <v>34</v>
      </c>
      <c r="J75" s="5">
        <v>20</v>
      </c>
      <c r="K75" s="35">
        <v>4963</v>
      </c>
      <c r="L75" s="42" t="s">
        <v>34</v>
      </c>
      <c r="M75" s="5" t="s">
        <v>34</v>
      </c>
      <c r="N75" s="5" t="s">
        <v>34</v>
      </c>
      <c r="O75" s="5" t="s">
        <v>35</v>
      </c>
      <c r="P75" s="5" t="s">
        <v>35</v>
      </c>
      <c r="Q75" s="5" t="s">
        <v>35</v>
      </c>
      <c r="R75" s="5" t="s">
        <v>34</v>
      </c>
      <c r="S75" s="5" t="s">
        <v>34</v>
      </c>
      <c r="T75" s="5" t="s">
        <v>34</v>
      </c>
      <c r="U75" s="5" t="s">
        <v>34</v>
      </c>
      <c r="V75" s="35" t="s">
        <v>35</v>
      </c>
      <c r="W75" s="77" t="s">
        <v>1575</v>
      </c>
      <c r="X75" s="35" t="s">
        <v>34</v>
      </c>
    </row>
    <row r="76" spans="1:24" x14ac:dyDescent="0.25">
      <c r="A76" s="55" t="s">
        <v>246</v>
      </c>
      <c r="B76" s="65" t="s">
        <v>211</v>
      </c>
      <c r="C76" s="5" t="s">
        <v>581</v>
      </c>
      <c r="D76" s="5">
        <v>49.684139000000002</v>
      </c>
      <c r="E76" s="72">
        <v>-124.990449</v>
      </c>
      <c r="F76" s="42" t="s">
        <v>582</v>
      </c>
      <c r="G76" s="5" t="s">
        <v>32</v>
      </c>
      <c r="H76" s="5" t="s">
        <v>33</v>
      </c>
      <c r="I76" s="5" t="s">
        <v>32</v>
      </c>
      <c r="J76" s="5">
        <v>20</v>
      </c>
      <c r="K76" s="35">
        <v>8668</v>
      </c>
      <c r="L76" s="42" t="s">
        <v>34</v>
      </c>
      <c r="M76" s="5" t="s">
        <v>34</v>
      </c>
      <c r="N76" s="5" t="s">
        <v>34</v>
      </c>
      <c r="O76" s="5" t="s">
        <v>35</v>
      </c>
      <c r="P76" s="5" t="s">
        <v>35</v>
      </c>
      <c r="Q76" s="5" t="s">
        <v>35</v>
      </c>
      <c r="R76" s="5" t="s">
        <v>34</v>
      </c>
      <c r="S76" s="5" t="s">
        <v>34</v>
      </c>
      <c r="T76" s="5" t="s">
        <v>34</v>
      </c>
      <c r="U76" s="5" t="s">
        <v>34</v>
      </c>
      <c r="V76" s="35" t="s">
        <v>35</v>
      </c>
      <c r="W76" s="77" t="s">
        <v>1576</v>
      </c>
      <c r="X76" s="35" t="s">
        <v>34</v>
      </c>
    </row>
    <row r="77" spans="1:24" x14ac:dyDescent="0.25">
      <c r="A77" s="55" t="s">
        <v>588</v>
      </c>
      <c r="B77" s="65" t="s">
        <v>211</v>
      </c>
      <c r="C77" s="5" t="s">
        <v>394</v>
      </c>
      <c r="D77" s="5">
        <v>49.185490000000001</v>
      </c>
      <c r="E77" s="72">
        <v>-123.103995</v>
      </c>
      <c r="F77" s="42" t="s">
        <v>122</v>
      </c>
      <c r="G77" s="5" t="s">
        <v>32</v>
      </c>
      <c r="H77" s="5" t="s">
        <v>33</v>
      </c>
      <c r="I77" s="5" t="s">
        <v>32</v>
      </c>
      <c r="J77" s="5">
        <v>37</v>
      </c>
      <c r="K77" s="35">
        <v>5068</v>
      </c>
      <c r="L77" s="42" t="s">
        <v>34</v>
      </c>
      <c r="M77" s="5" t="s">
        <v>34</v>
      </c>
      <c r="N77" s="5" t="s">
        <v>34</v>
      </c>
      <c r="O77" s="5" t="s">
        <v>35</v>
      </c>
      <c r="P77" s="5" t="s">
        <v>35</v>
      </c>
      <c r="Q77" s="5" t="s">
        <v>35</v>
      </c>
      <c r="R77" s="5" t="s">
        <v>34</v>
      </c>
      <c r="S77" s="5" t="s">
        <v>34</v>
      </c>
      <c r="T77" s="5" t="s">
        <v>34</v>
      </c>
      <c r="U77" s="5" t="s">
        <v>34</v>
      </c>
      <c r="V77" s="35" t="s">
        <v>35</v>
      </c>
      <c r="W77" s="77" t="s">
        <v>1577</v>
      </c>
      <c r="X77" s="35" t="s">
        <v>34</v>
      </c>
    </row>
    <row r="78" spans="1:24" x14ac:dyDescent="0.25">
      <c r="A78" s="55" t="s">
        <v>256</v>
      </c>
      <c r="B78" s="65" t="s">
        <v>211</v>
      </c>
      <c r="C78" s="5" t="s">
        <v>256</v>
      </c>
      <c r="D78" s="5">
        <v>49.283763</v>
      </c>
      <c r="E78" s="72">
        <v>-122.793206</v>
      </c>
      <c r="F78" s="42" t="s">
        <v>31</v>
      </c>
      <c r="G78" s="5" t="s">
        <v>32</v>
      </c>
      <c r="H78" s="5" t="s">
        <v>33</v>
      </c>
      <c r="I78" s="5" t="s">
        <v>34</v>
      </c>
      <c r="J78" s="5">
        <v>70</v>
      </c>
      <c r="K78" s="35">
        <v>33516</v>
      </c>
      <c r="L78" s="42" t="s">
        <v>34</v>
      </c>
      <c r="M78" s="5" t="s">
        <v>34</v>
      </c>
      <c r="N78" s="5" t="s">
        <v>34</v>
      </c>
      <c r="O78" s="5" t="s">
        <v>35</v>
      </c>
      <c r="P78" s="5" t="s">
        <v>35</v>
      </c>
      <c r="Q78" s="5" t="s">
        <v>35</v>
      </c>
      <c r="R78" s="5" t="s">
        <v>34</v>
      </c>
      <c r="S78" s="5" t="s">
        <v>32</v>
      </c>
      <c r="T78" s="5" t="s">
        <v>34</v>
      </c>
      <c r="U78" s="5" t="s">
        <v>34</v>
      </c>
      <c r="V78" s="35" t="s">
        <v>36</v>
      </c>
      <c r="W78" s="77" t="s">
        <v>1578</v>
      </c>
      <c r="X78" s="35" t="s">
        <v>34</v>
      </c>
    </row>
    <row r="79" spans="1:24" x14ac:dyDescent="0.25">
      <c r="A79" s="55" t="s">
        <v>264</v>
      </c>
      <c r="B79" s="65" t="s">
        <v>211</v>
      </c>
      <c r="C79" s="5" t="s">
        <v>595</v>
      </c>
      <c r="D79" s="5">
        <v>48.778691000000002</v>
      </c>
      <c r="E79" s="72">
        <v>-123.707942</v>
      </c>
      <c r="F79" s="42" t="s">
        <v>31</v>
      </c>
      <c r="G79" s="5" t="s">
        <v>32</v>
      </c>
      <c r="H79" s="5" t="s">
        <v>33</v>
      </c>
      <c r="I79" s="5" t="s">
        <v>32</v>
      </c>
      <c r="J79" s="5">
        <v>27</v>
      </c>
      <c r="K79" s="35">
        <v>7682</v>
      </c>
      <c r="L79" s="42" t="s">
        <v>34</v>
      </c>
      <c r="M79" s="5" t="s">
        <v>34</v>
      </c>
      <c r="N79" s="5" t="s">
        <v>34</v>
      </c>
      <c r="O79" s="5" t="s">
        <v>35</v>
      </c>
      <c r="P79" s="5" t="s">
        <v>35</v>
      </c>
      <c r="Q79" s="5" t="s">
        <v>35</v>
      </c>
      <c r="R79" s="5" t="s">
        <v>34</v>
      </c>
      <c r="S79" s="5" t="s">
        <v>34</v>
      </c>
      <c r="T79" s="5" t="s">
        <v>34</v>
      </c>
      <c r="U79" s="5" t="s">
        <v>34</v>
      </c>
      <c r="V79" s="35" t="s">
        <v>35</v>
      </c>
      <c r="W79" s="77" t="s">
        <v>1579</v>
      </c>
      <c r="X79" s="35" t="s">
        <v>34</v>
      </c>
    </row>
    <row r="80" spans="1:24" x14ac:dyDescent="0.25">
      <c r="A80" s="55" t="s">
        <v>272</v>
      </c>
      <c r="B80" s="65" t="s">
        <v>211</v>
      </c>
      <c r="C80" s="5" t="s">
        <v>272</v>
      </c>
      <c r="D80" s="5">
        <v>49.12</v>
      </c>
      <c r="E80" s="72">
        <v>-122.99</v>
      </c>
      <c r="F80" s="42" t="s">
        <v>31</v>
      </c>
      <c r="G80" s="5" t="s">
        <v>32</v>
      </c>
      <c r="H80" s="5" t="s">
        <v>604</v>
      </c>
      <c r="I80" s="5" t="s">
        <v>32</v>
      </c>
      <c r="J80" s="5">
        <v>31</v>
      </c>
      <c r="K80" s="35">
        <v>16006</v>
      </c>
      <c r="L80" s="42" t="s">
        <v>34</v>
      </c>
      <c r="M80" s="5" t="s">
        <v>34</v>
      </c>
      <c r="N80" s="5" t="s">
        <v>34</v>
      </c>
      <c r="O80" s="5" t="s">
        <v>35</v>
      </c>
      <c r="P80" s="5" t="s">
        <v>35</v>
      </c>
      <c r="Q80" s="5" t="s">
        <v>35</v>
      </c>
      <c r="R80" s="5" t="s">
        <v>34</v>
      </c>
      <c r="S80" s="5" t="s">
        <v>34</v>
      </c>
      <c r="T80" s="5" t="s">
        <v>34</v>
      </c>
      <c r="U80" s="5" t="s">
        <v>34</v>
      </c>
      <c r="V80" s="35" t="s">
        <v>35</v>
      </c>
      <c r="W80" s="77" t="s">
        <v>1580</v>
      </c>
      <c r="X80" s="35" t="s">
        <v>34</v>
      </c>
    </row>
    <row r="81" spans="1:24" x14ac:dyDescent="0.25">
      <c r="A81" s="55" t="s">
        <v>610</v>
      </c>
      <c r="B81" s="65" t="s">
        <v>211</v>
      </c>
      <c r="C81" s="5" t="s">
        <v>610</v>
      </c>
      <c r="D81" s="5">
        <v>58.8050169999999</v>
      </c>
      <c r="E81" s="72">
        <v>-122.697236</v>
      </c>
      <c r="F81" s="42" t="s">
        <v>31</v>
      </c>
      <c r="G81" s="5" t="s">
        <v>32</v>
      </c>
      <c r="H81" s="5" t="s">
        <v>33</v>
      </c>
      <c r="I81" s="5" t="s">
        <v>32</v>
      </c>
      <c r="J81" s="5">
        <v>5</v>
      </c>
      <c r="K81" s="35">
        <v>817</v>
      </c>
      <c r="L81" s="42" t="s">
        <v>34</v>
      </c>
      <c r="M81" s="5" t="s">
        <v>34</v>
      </c>
      <c r="N81" s="5" t="s">
        <v>34</v>
      </c>
      <c r="O81" s="5" t="s">
        <v>35</v>
      </c>
      <c r="P81" s="5" t="s">
        <v>35</v>
      </c>
      <c r="Q81" s="5" t="s">
        <v>35</v>
      </c>
      <c r="R81" s="5" t="s">
        <v>34</v>
      </c>
      <c r="S81" s="5" t="s">
        <v>34</v>
      </c>
      <c r="T81" s="5" t="s">
        <v>34</v>
      </c>
      <c r="U81" s="5" t="s">
        <v>34</v>
      </c>
      <c r="V81" s="35" t="s">
        <v>35</v>
      </c>
      <c r="W81" s="77" t="s">
        <v>1581</v>
      </c>
      <c r="X81" s="35" t="s">
        <v>34</v>
      </c>
    </row>
    <row r="82" spans="1:24" x14ac:dyDescent="0.25">
      <c r="A82" s="55" t="s">
        <v>274</v>
      </c>
      <c r="B82" s="65" t="s">
        <v>211</v>
      </c>
      <c r="C82" s="5" t="s">
        <v>613</v>
      </c>
      <c r="D82" s="5">
        <v>49.380215</v>
      </c>
      <c r="E82" s="72">
        <v>-121.444335</v>
      </c>
      <c r="F82" s="42" t="s">
        <v>31</v>
      </c>
      <c r="G82" s="5" t="s">
        <v>32</v>
      </c>
      <c r="H82" s="5" t="s">
        <v>33</v>
      </c>
      <c r="I82" s="5" t="s">
        <v>34</v>
      </c>
      <c r="J82" s="5">
        <v>11</v>
      </c>
      <c r="K82" s="35">
        <v>1689</v>
      </c>
      <c r="L82" s="42" t="s">
        <v>34</v>
      </c>
      <c r="M82" s="5" t="s">
        <v>34</v>
      </c>
      <c r="N82" s="5" t="s">
        <v>34</v>
      </c>
      <c r="O82" s="5" t="s">
        <v>35</v>
      </c>
      <c r="P82" s="5" t="s">
        <v>35</v>
      </c>
      <c r="Q82" s="5" t="s">
        <v>35</v>
      </c>
      <c r="R82" s="5" t="s">
        <v>34</v>
      </c>
      <c r="S82" s="5" t="s">
        <v>34</v>
      </c>
      <c r="T82" s="5" t="s">
        <v>34</v>
      </c>
      <c r="U82" s="5" t="s">
        <v>34</v>
      </c>
      <c r="V82" s="35" t="s">
        <v>35</v>
      </c>
      <c r="W82" s="77" t="s">
        <v>1582</v>
      </c>
      <c r="X82" s="35" t="s">
        <v>34</v>
      </c>
    </row>
    <row r="83" spans="1:24" x14ac:dyDescent="0.25">
      <c r="A83" s="55" t="s">
        <v>278</v>
      </c>
      <c r="B83" s="65" t="s">
        <v>211</v>
      </c>
      <c r="C83" s="5" t="s">
        <v>618</v>
      </c>
      <c r="D83" s="5">
        <v>50.725924999999897</v>
      </c>
      <c r="E83" s="72">
        <v>-121.280474</v>
      </c>
      <c r="F83" s="42" t="s">
        <v>31</v>
      </c>
      <c r="G83" s="5" t="s">
        <v>32</v>
      </c>
      <c r="H83" s="5" t="s">
        <v>33</v>
      </c>
      <c r="I83" s="5" t="s">
        <v>34</v>
      </c>
      <c r="J83" s="5">
        <v>14</v>
      </c>
      <c r="K83" s="35">
        <v>1155</v>
      </c>
      <c r="L83" s="42" t="s">
        <v>34</v>
      </c>
      <c r="M83" s="5" t="s">
        <v>34</v>
      </c>
      <c r="N83" s="5" t="s">
        <v>34</v>
      </c>
      <c r="O83" s="5" t="s">
        <v>35</v>
      </c>
      <c r="P83" s="5" t="s">
        <v>35</v>
      </c>
      <c r="Q83" s="5" t="s">
        <v>35</v>
      </c>
      <c r="R83" s="5" t="s">
        <v>34</v>
      </c>
      <c r="S83" s="5" t="s">
        <v>32</v>
      </c>
      <c r="T83" s="5" t="s">
        <v>34</v>
      </c>
      <c r="U83" s="5" t="s">
        <v>34</v>
      </c>
      <c r="V83" s="35" t="s">
        <v>36</v>
      </c>
      <c r="W83" s="77" t="s">
        <v>1583</v>
      </c>
      <c r="X83" s="35" t="s">
        <v>34</v>
      </c>
    </row>
    <row r="84" spans="1:24" x14ac:dyDescent="0.25">
      <c r="A84" s="55" t="s">
        <v>281</v>
      </c>
      <c r="B84" s="65" t="s">
        <v>211</v>
      </c>
      <c r="C84" s="5" t="s">
        <v>625</v>
      </c>
      <c r="D84" s="5">
        <v>48.452435999999899</v>
      </c>
      <c r="E84" s="72">
        <v>-123.378384</v>
      </c>
      <c r="F84" s="42" t="s">
        <v>31</v>
      </c>
      <c r="G84" s="5" t="s">
        <v>32</v>
      </c>
      <c r="H84" s="5" t="s">
        <v>33</v>
      </c>
      <c r="I84" s="5" t="s">
        <v>32</v>
      </c>
      <c r="J84" s="5">
        <v>43</v>
      </c>
      <c r="K84" s="35">
        <v>19500</v>
      </c>
      <c r="L84" s="42" t="s">
        <v>34</v>
      </c>
      <c r="M84" s="5" t="s">
        <v>34</v>
      </c>
      <c r="N84" s="5" t="s">
        <v>34</v>
      </c>
      <c r="O84" s="5" t="s">
        <v>35</v>
      </c>
      <c r="P84" s="5" t="s">
        <v>35</v>
      </c>
      <c r="Q84" s="5" t="s">
        <v>35</v>
      </c>
      <c r="R84" s="5" t="s">
        <v>34</v>
      </c>
      <c r="S84" s="5" t="s">
        <v>34</v>
      </c>
      <c r="T84" s="5" t="s">
        <v>34</v>
      </c>
      <c r="U84" s="5" t="s">
        <v>34</v>
      </c>
      <c r="V84" s="35" t="s">
        <v>35</v>
      </c>
      <c r="W84" s="77" t="s">
        <v>1584</v>
      </c>
      <c r="X84" s="35" t="s">
        <v>34</v>
      </c>
    </row>
    <row r="85" spans="1:24" x14ac:dyDescent="0.25">
      <c r="A85" s="55" t="s">
        <v>295</v>
      </c>
      <c r="B85" s="65" t="s">
        <v>211</v>
      </c>
      <c r="C85" s="5" t="s">
        <v>631</v>
      </c>
      <c r="D85" s="5">
        <v>48.816662000000001</v>
      </c>
      <c r="E85" s="72">
        <v>-123.508875</v>
      </c>
      <c r="F85" s="42" t="s">
        <v>31</v>
      </c>
      <c r="G85" s="5" t="s">
        <v>32</v>
      </c>
      <c r="H85" s="5" t="s">
        <v>33</v>
      </c>
      <c r="I85" s="5" t="s">
        <v>34</v>
      </c>
      <c r="J85" s="5">
        <v>11</v>
      </c>
      <c r="K85" s="35">
        <v>1757</v>
      </c>
      <c r="L85" s="42" t="s">
        <v>34</v>
      </c>
      <c r="M85" s="5" t="s">
        <v>34</v>
      </c>
      <c r="N85" s="5" t="s">
        <v>34</v>
      </c>
      <c r="O85" s="5" t="s">
        <v>35</v>
      </c>
      <c r="P85" s="5" t="s">
        <v>35</v>
      </c>
      <c r="Q85" s="5" t="s">
        <v>35</v>
      </c>
      <c r="R85" s="5" t="s">
        <v>34</v>
      </c>
      <c r="S85" s="5" t="s">
        <v>34</v>
      </c>
      <c r="T85" s="5" t="s">
        <v>34</v>
      </c>
      <c r="U85" s="5" t="s">
        <v>34</v>
      </c>
      <c r="V85" s="35" t="s">
        <v>35</v>
      </c>
      <c r="W85" s="77" t="s">
        <v>1585</v>
      </c>
      <c r="X85" s="35" t="s">
        <v>34</v>
      </c>
    </row>
    <row r="86" spans="1:24" x14ac:dyDescent="0.25">
      <c r="A86" s="55" t="s">
        <v>634</v>
      </c>
      <c r="B86" s="65" t="s">
        <v>211</v>
      </c>
      <c r="C86" s="5" t="s">
        <v>635</v>
      </c>
      <c r="D86" s="5">
        <v>53.255943000000002</v>
      </c>
      <c r="E86" s="72">
        <v>-132.08758800000001</v>
      </c>
      <c r="F86" s="42" t="s">
        <v>31</v>
      </c>
      <c r="G86" s="5" t="s">
        <v>32</v>
      </c>
      <c r="H86" s="5" t="s">
        <v>33</v>
      </c>
      <c r="I86" s="5" t="s">
        <v>34</v>
      </c>
      <c r="J86" s="5">
        <v>7</v>
      </c>
      <c r="K86" s="35">
        <v>616</v>
      </c>
      <c r="L86" s="42" t="s">
        <v>34</v>
      </c>
      <c r="M86" s="5" t="s">
        <v>34</v>
      </c>
      <c r="N86" s="5" t="s">
        <v>34</v>
      </c>
      <c r="O86" s="5" t="s">
        <v>35</v>
      </c>
      <c r="P86" s="5" t="s">
        <v>35</v>
      </c>
      <c r="Q86" s="5" t="s">
        <v>35</v>
      </c>
      <c r="R86" s="5" t="s">
        <v>34</v>
      </c>
      <c r="S86" s="5" t="s">
        <v>34</v>
      </c>
      <c r="T86" s="5" t="s">
        <v>34</v>
      </c>
      <c r="U86" s="5" t="s">
        <v>34</v>
      </c>
      <c r="V86" s="35" t="s">
        <v>35</v>
      </c>
      <c r="W86" s="77" t="s">
        <v>1586</v>
      </c>
      <c r="X86" s="35" t="s">
        <v>34</v>
      </c>
    </row>
    <row r="87" spans="1:24" x14ac:dyDescent="0.25">
      <c r="A87" s="55" t="s">
        <v>298</v>
      </c>
      <c r="B87" s="65" t="s">
        <v>211</v>
      </c>
      <c r="C87" s="5" t="s">
        <v>640</v>
      </c>
      <c r="D87" s="5">
        <v>50.674522000000003</v>
      </c>
      <c r="E87" s="72">
        <v>-120.32726700000001</v>
      </c>
      <c r="F87" s="42" t="s">
        <v>31</v>
      </c>
      <c r="G87" s="5" t="s">
        <v>32</v>
      </c>
      <c r="H87" s="5" t="s">
        <v>33</v>
      </c>
      <c r="I87" s="5" t="s">
        <v>32</v>
      </c>
      <c r="J87" s="5">
        <v>47</v>
      </c>
      <c r="K87" s="35">
        <v>14459</v>
      </c>
      <c r="L87" s="42" t="s">
        <v>34</v>
      </c>
      <c r="M87" s="5" t="s">
        <v>34</v>
      </c>
      <c r="N87" s="5" t="s">
        <v>34</v>
      </c>
      <c r="O87" s="5" t="s">
        <v>35</v>
      </c>
      <c r="P87" s="5" t="s">
        <v>35</v>
      </c>
      <c r="Q87" s="5" t="s">
        <v>35</v>
      </c>
      <c r="R87" s="5" t="s">
        <v>34</v>
      </c>
      <c r="S87" s="5" t="s">
        <v>32</v>
      </c>
      <c r="T87" s="5" t="s">
        <v>34</v>
      </c>
      <c r="U87" s="5" t="s">
        <v>34</v>
      </c>
      <c r="V87" s="35" t="s">
        <v>36</v>
      </c>
      <c r="W87" s="77" t="s">
        <v>1587</v>
      </c>
      <c r="X87" s="35" t="s">
        <v>34</v>
      </c>
    </row>
    <row r="88" spans="1:24" x14ac:dyDescent="0.25">
      <c r="A88" s="55" t="s">
        <v>647</v>
      </c>
      <c r="B88" s="65" t="s">
        <v>211</v>
      </c>
      <c r="C88" s="5" t="s">
        <v>648</v>
      </c>
      <c r="D88" s="5">
        <v>49.492812000000001</v>
      </c>
      <c r="E88" s="72">
        <v>-117.294833999999</v>
      </c>
      <c r="F88" s="42" t="s">
        <v>31</v>
      </c>
      <c r="G88" s="5" t="s">
        <v>32</v>
      </c>
      <c r="H88" s="5" t="s">
        <v>33</v>
      </c>
      <c r="I88" s="5" t="s">
        <v>34</v>
      </c>
      <c r="J88" s="5">
        <v>26</v>
      </c>
      <c r="K88" s="35">
        <v>5245</v>
      </c>
      <c r="L88" s="42" t="s">
        <v>34</v>
      </c>
      <c r="M88" s="5" t="s">
        <v>34</v>
      </c>
      <c r="N88" s="5" t="s">
        <v>34</v>
      </c>
      <c r="O88" s="5" t="s">
        <v>35</v>
      </c>
      <c r="P88" s="5" t="s">
        <v>35</v>
      </c>
      <c r="Q88" s="5" t="s">
        <v>35</v>
      </c>
      <c r="R88" s="5" t="s">
        <v>34</v>
      </c>
      <c r="S88" s="5" t="s">
        <v>34</v>
      </c>
      <c r="T88" s="5" t="s">
        <v>34</v>
      </c>
      <c r="U88" s="5" t="s">
        <v>34</v>
      </c>
      <c r="V88" s="35" t="s">
        <v>35</v>
      </c>
      <c r="W88" s="77" t="s">
        <v>1588</v>
      </c>
      <c r="X88" s="35" t="s">
        <v>34</v>
      </c>
    </row>
    <row r="89" spans="1:24" x14ac:dyDescent="0.25">
      <c r="A89" s="55" t="s">
        <v>652</v>
      </c>
      <c r="B89" s="65" t="s">
        <v>211</v>
      </c>
      <c r="C89" s="5" t="s">
        <v>653</v>
      </c>
      <c r="D89" s="5">
        <v>49.096567999999898</v>
      </c>
      <c r="E89" s="72">
        <v>-117.71173</v>
      </c>
      <c r="F89" s="42" t="s">
        <v>31</v>
      </c>
      <c r="G89" s="5" t="s">
        <v>32</v>
      </c>
      <c r="H89" s="5" t="s">
        <v>33</v>
      </c>
      <c r="I89" s="5" t="s">
        <v>34</v>
      </c>
      <c r="J89" s="5">
        <v>10</v>
      </c>
      <c r="K89" s="35">
        <v>3739</v>
      </c>
      <c r="L89" s="42" t="s">
        <v>34</v>
      </c>
      <c r="M89" s="5" t="s">
        <v>34</v>
      </c>
      <c r="N89" s="5" t="s">
        <v>34</v>
      </c>
      <c r="O89" s="5" t="s">
        <v>35</v>
      </c>
      <c r="P89" s="5" t="s">
        <v>35</v>
      </c>
      <c r="Q89" s="5" t="s">
        <v>35</v>
      </c>
      <c r="R89" s="5" t="s">
        <v>34</v>
      </c>
      <c r="S89" s="5" t="s">
        <v>34</v>
      </c>
      <c r="T89" s="5" t="s">
        <v>34</v>
      </c>
      <c r="U89" s="5" t="s">
        <v>34</v>
      </c>
      <c r="V89" s="35" t="s">
        <v>35</v>
      </c>
      <c r="W89" s="77" t="s">
        <v>1589</v>
      </c>
      <c r="X89" s="35" t="s">
        <v>34</v>
      </c>
    </row>
    <row r="90" spans="1:24" x14ac:dyDescent="0.25">
      <c r="A90" s="55" t="s">
        <v>306</v>
      </c>
      <c r="B90" s="65" t="s">
        <v>211</v>
      </c>
      <c r="C90" s="5" t="s">
        <v>306</v>
      </c>
      <c r="D90" s="5">
        <v>49.074331000000001</v>
      </c>
      <c r="E90" s="72">
        <v>-122.559321999999</v>
      </c>
      <c r="F90" s="42" t="s">
        <v>31</v>
      </c>
      <c r="G90" s="5" t="s">
        <v>32</v>
      </c>
      <c r="H90" s="5" t="s">
        <v>33</v>
      </c>
      <c r="I90" s="5" t="s">
        <v>34</v>
      </c>
      <c r="J90" s="5">
        <v>45</v>
      </c>
      <c r="K90" s="35">
        <v>19944</v>
      </c>
      <c r="L90" s="42" t="s">
        <v>32</v>
      </c>
      <c r="M90" s="5" t="s">
        <v>34</v>
      </c>
      <c r="N90" s="5" t="s">
        <v>34</v>
      </c>
      <c r="O90" s="5" t="s">
        <v>35</v>
      </c>
      <c r="P90" s="5" t="s">
        <v>35</v>
      </c>
      <c r="Q90" s="5" t="s">
        <v>35</v>
      </c>
      <c r="R90" s="5" t="s">
        <v>34</v>
      </c>
      <c r="S90" s="5" t="s">
        <v>34</v>
      </c>
      <c r="T90" s="5" t="s">
        <v>34</v>
      </c>
      <c r="U90" s="5" t="s">
        <v>34</v>
      </c>
      <c r="V90" s="35" t="s">
        <v>35</v>
      </c>
      <c r="W90" s="77" t="s">
        <v>1590</v>
      </c>
      <c r="X90" s="35" t="s">
        <v>34</v>
      </c>
    </row>
    <row r="91" spans="1:24" x14ac:dyDescent="0.25">
      <c r="A91" s="55" t="s">
        <v>314</v>
      </c>
      <c r="B91" s="65" t="s">
        <v>211</v>
      </c>
      <c r="C91" s="5" t="s">
        <v>665</v>
      </c>
      <c r="D91" s="5">
        <v>49.219323000000003</v>
      </c>
      <c r="E91" s="72">
        <v>-122.598398</v>
      </c>
      <c r="F91" s="42" t="s">
        <v>31</v>
      </c>
      <c r="G91" s="5" t="s">
        <v>32</v>
      </c>
      <c r="H91" s="5" t="s">
        <v>604</v>
      </c>
      <c r="I91" s="5" t="s">
        <v>34</v>
      </c>
      <c r="J91" s="5">
        <v>28</v>
      </c>
      <c r="K91" s="35">
        <v>14623</v>
      </c>
      <c r="L91" s="42" t="s">
        <v>34</v>
      </c>
      <c r="M91" s="5" t="s">
        <v>34</v>
      </c>
      <c r="N91" s="5" t="s">
        <v>34</v>
      </c>
      <c r="O91" s="5" t="s">
        <v>35</v>
      </c>
      <c r="P91" s="5" t="s">
        <v>35</v>
      </c>
      <c r="Q91" s="5" t="s">
        <v>35</v>
      </c>
      <c r="R91" s="5" t="s">
        <v>34</v>
      </c>
      <c r="S91" s="5" t="s">
        <v>34</v>
      </c>
      <c r="T91" s="5" t="s">
        <v>32</v>
      </c>
      <c r="U91" s="5" t="s">
        <v>34</v>
      </c>
      <c r="V91" s="35" t="s">
        <v>35</v>
      </c>
      <c r="W91" s="77" t="s">
        <v>1591</v>
      </c>
      <c r="X91" s="35" t="s">
        <v>32</v>
      </c>
    </row>
    <row r="92" spans="1:24" x14ac:dyDescent="0.25">
      <c r="A92" s="55" t="s">
        <v>319</v>
      </c>
      <c r="B92" s="65" t="s">
        <v>211</v>
      </c>
      <c r="C92" s="5" t="s">
        <v>319</v>
      </c>
      <c r="D92" s="5">
        <v>49.1329449999999</v>
      </c>
      <c r="E92" s="72">
        <v>-122.32616</v>
      </c>
      <c r="F92" s="42" t="s">
        <v>31</v>
      </c>
      <c r="G92" s="5" t="s">
        <v>32</v>
      </c>
      <c r="H92" s="5" t="s">
        <v>674</v>
      </c>
      <c r="I92" s="5" t="s">
        <v>34</v>
      </c>
      <c r="J92" s="5">
        <v>15</v>
      </c>
      <c r="K92" s="35">
        <v>5990</v>
      </c>
      <c r="L92" s="42" t="s">
        <v>34</v>
      </c>
      <c r="M92" s="5" t="s">
        <v>34</v>
      </c>
      <c r="N92" s="5" t="s">
        <v>34</v>
      </c>
      <c r="O92" s="5" t="s">
        <v>35</v>
      </c>
      <c r="P92" s="5" t="s">
        <v>35</v>
      </c>
      <c r="Q92" s="5" t="s">
        <v>35</v>
      </c>
      <c r="R92" s="5" t="s">
        <v>34</v>
      </c>
      <c r="S92" s="5" t="s">
        <v>34</v>
      </c>
      <c r="T92" s="5" t="s">
        <v>34</v>
      </c>
      <c r="U92" s="5" t="s">
        <v>34</v>
      </c>
      <c r="V92" s="35" t="s">
        <v>35</v>
      </c>
      <c r="W92" s="77" t="s">
        <v>1592</v>
      </c>
      <c r="X92" s="35" t="s">
        <v>34</v>
      </c>
    </row>
    <row r="93" spans="1:24" x14ac:dyDescent="0.25">
      <c r="A93" s="55" t="s">
        <v>322</v>
      </c>
      <c r="B93" s="65" t="s">
        <v>211</v>
      </c>
      <c r="C93" s="5" t="s">
        <v>680</v>
      </c>
      <c r="D93" s="5">
        <v>49.165883999999899</v>
      </c>
      <c r="E93" s="72">
        <v>-123.940065</v>
      </c>
      <c r="F93" s="42" t="s">
        <v>31</v>
      </c>
      <c r="G93" s="5" t="s">
        <v>32</v>
      </c>
      <c r="H93" s="5" t="s">
        <v>33</v>
      </c>
      <c r="I93" s="5" t="s">
        <v>32</v>
      </c>
      <c r="J93" s="5">
        <v>39</v>
      </c>
      <c r="K93" s="35">
        <v>13875</v>
      </c>
      <c r="L93" s="42" t="s">
        <v>34</v>
      </c>
      <c r="M93" s="5" t="s">
        <v>34</v>
      </c>
      <c r="N93" s="5" t="s">
        <v>34</v>
      </c>
      <c r="O93" s="5" t="s">
        <v>35</v>
      </c>
      <c r="P93" s="5" t="s">
        <v>35</v>
      </c>
      <c r="Q93" s="5" t="s">
        <v>35</v>
      </c>
      <c r="R93" s="5" t="s">
        <v>34</v>
      </c>
      <c r="S93" s="5" t="s">
        <v>34</v>
      </c>
      <c r="T93" s="5" t="s">
        <v>34</v>
      </c>
      <c r="U93" s="5" t="s">
        <v>34</v>
      </c>
      <c r="V93" s="35" t="s">
        <v>35</v>
      </c>
      <c r="W93" s="77" t="s">
        <v>1593</v>
      </c>
      <c r="X93" s="35" t="s">
        <v>34</v>
      </c>
    </row>
    <row r="94" spans="1:24" x14ac:dyDescent="0.25">
      <c r="A94" s="55" t="s">
        <v>329</v>
      </c>
      <c r="B94" s="65" t="s">
        <v>211</v>
      </c>
      <c r="C94" s="5" t="s">
        <v>686</v>
      </c>
      <c r="D94" s="5">
        <v>54.014333000000001</v>
      </c>
      <c r="E94" s="72">
        <v>-124.008944</v>
      </c>
      <c r="F94" s="42" t="s">
        <v>31</v>
      </c>
      <c r="G94" s="5" t="s">
        <v>32</v>
      </c>
      <c r="H94" s="5" t="s">
        <v>687</v>
      </c>
      <c r="I94" s="5" t="s">
        <v>32</v>
      </c>
      <c r="J94" s="5">
        <v>25</v>
      </c>
      <c r="K94" s="35">
        <v>4692</v>
      </c>
      <c r="L94" s="42" t="s">
        <v>34</v>
      </c>
      <c r="M94" s="5" t="s">
        <v>34</v>
      </c>
      <c r="N94" s="5" t="s">
        <v>34</v>
      </c>
      <c r="O94" s="5" t="s">
        <v>35</v>
      </c>
      <c r="P94" s="5" t="s">
        <v>35</v>
      </c>
      <c r="Q94" s="5" t="s">
        <v>35</v>
      </c>
      <c r="R94" s="5" t="s">
        <v>34</v>
      </c>
      <c r="S94" s="5" t="s">
        <v>34</v>
      </c>
      <c r="T94" s="5" t="s">
        <v>34</v>
      </c>
      <c r="U94" s="5" t="s">
        <v>34</v>
      </c>
      <c r="V94" s="35" t="s">
        <v>35</v>
      </c>
      <c r="W94" s="77" t="s">
        <v>1594</v>
      </c>
      <c r="X94" s="35" t="s">
        <v>34</v>
      </c>
    </row>
    <row r="95" spans="1:24" x14ac:dyDescent="0.25">
      <c r="A95" s="55" t="s">
        <v>331</v>
      </c>
      <c r="B95" s="65" t="s">
        <v>211</v>
      </c>
      <c r="C95" s="5" t="s">
        <v>331</v>
      </c>
      <c r="D95" s="5">
        <v>49.205717999999898</v>
      </c>
      <c r="E95" s="72">
        <v>-122.910956</v>
      </c>
      <c r="F95" s="42" t="s">
        <v>31</v>
      </c>
      <c r="G95" s="5" t="s">
        <v>32</v>
      </c>
      <c r="H95" s="5" t="s">
        <v>33</v>
      </c>
      <c r="I95" s="5" t="s">
        <v>34</v>
      </c>
      <c r="J95" s="5">
        <v>12</v>
      </c>
      <c r="K95" s="35">
        <v>7663</v>
      </c>
      <c r="L95" s="42" t="s">
        <v>34</v>
      </c>
      <c r="M95" s="5" t="s">
        <v>34</v>
      </c>
      <c r="N95" s="5" t="s">
        <v>34</v>
      </c>
      <c r="O95" s="5" t="s">
        <v>35</v>
      </c>
      <c r="P95" s="5" t="s">
        <v>35</v>
      </c>
      <c r="Q95" s="5" t="s">
        <v>35</v>
      </c>
      <c r="R95" s="5" t="s">
        <v>34</v>
      </c>
      <c r="S95" s="5" t="s">
        <v>34</v>
      </c>
      <c r="T95" s="5" t="s">
        <v>34</v>
      </c>
      <c r="U95" s="5" t="s">
        <v>34</v>
      </c>
      <c r="V95" s="35" t="s">
        <v>35</v>
      </c>
      <c r="W95" s="77" t="s">
        <v>1595</v>
      </c>
      <c r="X95" s="35" t="s">
        <v>34</v>
      </c>
    </row>
    <row r="96" spans="1:24" x14ac:dyDescent="0.25">
      <c r="A96" s="55" t="s">
        <v>339</v>
      </c>
      <c r="B96" s="65" t="s">
        <v>211</v>
      </c>
      <c r="C96" s="5" t="s">
        <v>698</v>
      </c>
      <c r="D96" s="5">
        <v>50.111308000000001</v>
      </c>
      <c r="E96" s="72">
        <v>-120.786222</v>
      </c>
      <c r="F96" s="42" t="s">
        <v>31</v>
      </c>
      <c r="G96" s="5" t="s">
        <v>32</v>
      </c>
      <c r="H96" s="5" t="s">
        <v>33</v>
      </c>
      <c r="I96" s="5" t="s">
        <v>32</v>
      </c>
      <c r="J96" s="5">
        <v>12</v>
      </c>
      <c r="K96" s="35">
        <v>2397</v>
      </c>
      <c r="L96" s="42" t="s">
        <v>34</v>
      </c>
      <c r="M96" s="5" t="s">
        <v>34</v>
      </c>
      <c r="N96" s="5" t="s">
        <v>34</v>
      </c>
      <c r="O96" s="5" t="s">
        <v>35</v>
      </c>
      <c r="P96" s="5" t="s">
        <v>35</v>
      </c>
      <c r="Q96" s="5" t="s">
        <v>35</v>
      </c>
      <c r="R96" s="5" t="s">
        <v>34</v>
      </c>
      <c r="S96" s="5" t="s">
        <v>34</v>
      </c>
      <c r="T96" s="5" t="s">
        <v>34</v>
      </c>
      <c r="U96" s="5" t="s">
        <v>34</v>
      </c>
      <c r="V96" s="35" t="s">
        <v>35</v>
      </c>
      <c r="W96" s="77" t="s">
        <v>1596</v>
      </c>
      <c r="X96" s="35" t="s">
        <v>34</v>
      </c>
    </row>
    <row r="97" spans="1:24" x14ac:dyDescent="0.25">
      <c r="A97" s="55" t="s">
        <v>704</v>
      </c>
      <c r="B97" s="65" t="s">
        <v>211</v>
      </c>
      <c r="C97" s="5" t="s">
        <v>705</v>
      </c>
      <c r="D97" s="5">
        <v>55.138672999999898</v>
      </c>
      <c r="E97" s="72">
        <v>-129.518044</v>
      </c>
      <c r="F97" s="42" t="s">
        <v>31</v>
      </c>
      <c r="G97" s="5" t="s">
        <v>32</v>
      </c>
      <c r="H97" s="5" t="s">
        <v>33</v>
      </c>
      <c r="I97" s="5" t="s">
        <v>34</v>
      </c>
      <c r="J97" s="5">
        <v>5</v>
      </c>
      <c r="K97" s="35">
        <v>391</v>
      </c>
      <c r="L97" s="42" t="s">
        <v>34</v>
      </c>
      <c r="M97" s="5" t="s">
        <v>34</v>
      </c>
      <c r="N97" s="5" t="s">
        <v>34</v>
      </c>
      <c r="O97" s="5" t="s">
        <v>35</v>
      </c>
      <c r="P97" s="5" t="s">
        <v>35</v>
      </c>
      <c r="Q97" s="5" t="s">
        <v>35</v>
      </c>
      <c r="R97" s="5" t="s">
        <v>34</v>
      </c>
      <c r="S97" s="5" t="s">
        <v>34</v>
      </c>
      <c r="T97" s="5" t="s">
        <v>34</v>
      </c>
      <c r="U97" s="5" t="s">
        <v>34</v>
      </c>
      <c r="V97" s="35" t="s">
        <v>35</v>
      </c>
      <c r="W97" s="77" t="s">
        <v>1597</v>
      </c>
      <c r="X97" s="35" t="s">
        <v>34</v>
      </c>
    </row>
    <row r="98" spans="1:24" x14ac:dyDescent="0.25">
      <c r="A98" s="55" t="s">
        <v>341</v>
      </c>
      <c r="B98" s="65" t="s">
        <v>211</v>
      </c>
      <c r="C98" s="5" t="s">
        <v>710</v>
      </c>
      <c r="D98" s="5">
        <v>50.700102999999899</v>
      </c>
      <c r="E98" s="72">
        <v>-119.283844</v>
      </c>
      <c r="F98" s="42" t="s">
        <v>31</v>
      </c>
      <c r="G98" s="5" t="s">
        <v>32</v>
      </c>
      <c r="H98" s="5" t="s">
        <v>33</v>
      </c>
      <c r="I98" s="5" t="s">
        <v>34</v>
      </c>
      <c r="J98" s="5">
        <v>30</v>
      </c>
      <c r="K98" s="35">
        <v>5957</v>
      </c>
      <c r="L98" s="42" t="s">
        <v>34</v>
      </c>
      <c r="M98" s="5" t="s">
        <v>34</v>
      </c>
      <c r="N98" s="5" t="s">
        <v>34</v>
      </c>
      <c r="O98" s="5" t="s">
        <v>35</v>
      </c>
      <c r="P98" s="5" t="s">
        <v>35</v>
      </c>
      <c r="Q98" s="5" t="s">
        <v>35</v>
      </c>
      <c r="R98" s="5" t="s">
        <v>34</v>
      </c>
      <c r="S98" s="5" t="s">
        <v>34</v>
      </c>
      <c r="T98" s="5" t="s">
        <v>32</v>
      </c>
      <c r="U98" s="5" t="s">
        <v>34</v>
      </c>
      <c r="V98" s="35" t="s">
        <v>35</v>
      </c>
      <c r="W98" s="77" t="s">
        <v>1598</v>
      </c>
      <c r="X98" s="35" t="s">
        <v>32</v>
      </c>
    </row>
    <row r="99" spans="1:24" x14ac:dyDescent="0.25">
      <c r="A99" s="55" t="s">
        <v>358</v>
      </c>
      <c r="B99" s="65" t="s">
        <v>211</v>
      </c>
      <c r="C99" s="5" t="s">
        <v>358</v>
      </c>
      <c r="D99" s="5">
        <v>49.319647000000003</v>
      </c>
      <c r="E99" s="72">
        <v>-123.068237</v>
      </c>
      <c r="F99" s="42" t="s">
        <v>31</v>
      </c>
      <c r="G99" s="5" t="s">
        <v>32</v>
      </c>
      <c r="H99" s="5" t="s">
        <v>33</v>
      </c>
      <c r="I99" s="5" t="s">
        <v>34</v>
      </c>
      <c r="J99" s="5">
        <v>35</v>
      </c>
      <c r="K99" s="35">
        <v>15767</v>
      </c>
      <c r="L99" s="42" t="s">
        <v>34</v>
      </c>
      <c r="M99" s="5" t="s">
        <v>34</v>
      </c>
      <c r="N99" s="5" t="s">
        <v>34</v>
      </c>
      <c r="O99" s="5" t="s">
        <v>35</v>
      </c>
      <c r="P99" s="5" t="s">
        <v>35</v>
      </c>
      <c r="Q99" s="5" t="s">
        <v>35</v>
      </c>
      <c r="R99" s="5" t="s">
        <v>34</v>
      </c>
      <c r="S99" s="5" t="s">
        <v>34</v>
      </c>
      <c r="T99" s="5" t="s">
        <v>32</v>
      </c>
      <c r="U99" s="5" t="s">
        <v>34</v>
      </c>
      <c r="V99" s="35" t="s">
        <v>35</v>
      </c>
      <c r="W99" s="77" t="s">
        <v>1599</v>
      </c>
      <c r="X99" s="35" t="s">
        <v>32</v>
      </c>
    </row>
    <row r="100" spans="1:24" x14ac:dyDescent="0.25">
      <c r="A100" s="55" t="s">
        <v>721</v>
      </c>
      <c r="B100" s="65" t="s">
        <v>211</v>
      </c>
      <c r="C100" s="5" t="s">
        <v>722</v>
      </c>
      <c r="D100" s="5">
        <v>49.182326000000003</v>
      </c>
      <c r="E100" s="72">
        <v>-119.550428</v>
      </c>
      <c r="F100" s="42" t="s">
        <v>31</v>
      </c>
      <c r="G100" s="5" t="s">
        <v>32</v>
      </c>
      <c r="H100" s="5" t="s">
        <v>33</v>
      </c>
      <c r="I100" s="5" t="s">
        <v>34</v>
      </c>
      <c r="J100" s="5">
        <v>9</v>
      </c>
      <c r="K100" s="35">
        <v>2460</v>
      </c>
      <c r="L100" s="42" t="s">
        <v>34</v>
      </c>
      <c r="M100" s="5" t="s">
        <v>34</v>
      </c>
      <c r="N100" s="5" t="s">
        <v>34</v>
      </c>
      <c r="O100" s="5" t="s">
        <v>35</v>
      </c>
      <c r="P100" s="5" t="s">
        <v>35</v>
      </c>
      <c r="Q100" s="5" t="s">
        <v>35</v>
      </c>
      <c r="R100" s="5" t="s">
        <v>34</v>
      </c>
      <c r="S100" s="5" t="s">
        <v>34</v>
      </c>
      <c r="T100" s="5" t="s">
        <v>34</v>
      </c>
      <c r="U100" s="5" t="s">
        <v>34</v>
      </c>
      <c r="V100" s="35" t="s">
        <v>35</v>
      </c>
      <c r="W100" s="77" t="s">
        <v>1600</v>
      </c>
      <c r="X100" s="35" t="s">
        <v>34</v>
      </c>
    </row>
    <row r="101" spans="1:24" x14ac:dyDescent="0.25">
      <c r="A101" s="55" t="s">
        <v>368</v>
      </c>
      <c r="B101" s="65" t="s">
        <v>211</v>
      </c>
      <c r="C101" s="5" t="s">
        <v>726</v>
      </c>
      <c r="D101" s="5">
        <v>49.499138000000002</v>
      </c>
      <c r="E101" s="72">
        <v>-119.59370800000001</v>
      </c>
      <c r="F101" s="42" t="s">
        <v>31</v>
      </c>
      <c r="G101" s="5" t="s">
        <v>32</v>
      </c>
      <c r="H101" s="5" t="s">
        <v>33</v>
      </c>
      <c r="I101" s="5" t="s">
        <v>32</v>
      </c>
      <c r="J101" s="5">
        <v>18</v>
      </c>
      <c r="K101" s="35">
        <v>5864</v>
      </c>
      <c r="L101" s="42" t="s">
        <v>34</v>
      </c>
      <c r="M101" s="5" t="s">
        <v>34</v>
      </c>
      <c r="N101" s="5" t="s">
        <v>34</v>
      </c>
      <c r="O101" s="5" t="s">
        <v>35</v>
      </c>
      <c r="P101" s="5" t="s">
        <v>35</v>
      </c>
      <c r="Q101" s="5" t="s">
        <v>35</v>
      </c>
      <c r="R101" s="5" t="s">
        <v>34</v>
      </c>
      <c r="S101" s="5" t="s">
        <v>34</v>
      </c>
      <c r="T101" s="5" t="s">
        <v>34</v>
      </c>
      <c r="U101" s="5" t="s">
        <v>34</v>
      </c>
      <c r="V101" s="35" t="s">
        <v>35</v>
      </c>
      <c r="W101" s="77" t="s">
        <v>1601</v>
      </c>
      <c r="X101" s="35" t="s">
        <v>34</v>
      </c>
    </row>
    <row r="102" spans="1:24" x14ac:dyDescent="0.25">
      <c r="A102" s="55" t="s">
        <v>372</v>
      </c>
      <c r="B102" s="65" t="s">
        <v>211</v>
      </c>
      <c r="C102" s="5" t="s">
        <v>732</v>
      </c>
      <c r="D102" s="5">
        <v>56.252423</v>
      </c>
      <c r="E102" s="72">
        <v>-120.846408999999</v>
      </c>
      <c r="F102" s="42" t="s">
        <v>31</v>
      </c>
      <c r="G102" s="5" t="s">
        <v>32</v>
      </c>
      <c r="H102" s="5" t="s">
        <v>733</v>
      </c>
      <c r="I102" s="5" t="s">
        <v>32</v>
      </c>
      <c r="J102" s="5">
        <v>22</v>
      </c>
      <c r="K102" s="35">
        <v>5927</v>
      </c>
      <c r="L102" s="42" t="s">
        <v>34</v>
      </c>
      <c r="M102" s="5" t="s">
        <v>34</v>
      </c>
      <c r="N102" s="5" t="s">
        <v>34</v>
      </c>
      <c r="O102" s="5" t="s">
        <v>35</v>
      </c>
      <c r="P102" s="5" t="s">
        <v>35</v>
      </c>
      <c r="Q102" s="5" t="s">
        <v>35</v>
      </c>
      <c r="R102" s="5" t="s">
        <v>34</v>
      </c>
      <c r="S102" s="5" t="s">
        <v>34</v>
      </c>
      <c r="T102" s="5" t="s">
        <v>34</v>
      </c>
      <c r="U102" s="5" t="s">
        <v>34</v>
      </c>
      <c r="V102" s="35" t="s">
        <v>35</v>
      </c>
      <c r="W102" s="77" t="s">
        <v>1602</v>
      </c>
      <c r="X102" s="35" t="s">
        <v>34</v>
      </c>
    </row>
    <row r="103" spans="1:24" x14ac:dyDescent="0.25">
      <c r="A103" s="55" t="s">
        <v>376</v>
      </c>
      <c r="B103" s="65" t="s">
        <v>211</v>
      </c>
      <c r="C103" s="5" t="s">
        <v>734</v>
      </c>
      <c r="D103" s="5">
        <v>55.759627000000002</v>
      </c>
      <c r="E103" s="72">
        <v>-120.237662</v>
      </c>
      <c r="F103" s="42" t="s">
        <v>31</v>
      </c>
      <c r="G103" s="5" t="s">
        <v>32</v>
      </c>
      <c r="H103" s="5" t="s">
        <v>33</v>
      </c>
      <c r="I103" s="5" t="s">
        <v>32</v>
      </c>
      <c r="J103" s="5">
        <v>23</v>
      </c>
      <c r="K103" s="35">
        <v>3646</v>
      </c>
      <c r="L103" s="42" t="s">
        <v>34</v>
      </c>
      <c r="M103" s="5" t="s">
        <v>34</v>
      </c>
      <c r="N103" s="5" t="s">
        <v>34</v>
      </c>
      <c r="O103" s="5" t="s">
        <v>35</v>
      </c>
      <c r="P103" s="5" t="s">
        <v>35</v>
      </c>
      <c r="Q103" s="5" t="s">
        <v>35</v>
      </c>
      <c r="R103" s="5" t="s">
        <v>34</v>
      </c>
      <c r="S103" s="5" t="s">
        <v>34</v>
      </c>
      <c r="T103" s="5" t="s">
        <v>34</v>
      </c>
      <c r="U103" s="5" t="s">
        <v>34</v>
      </c>
      <c r="V103" s="35" t="s">
        <v>35</v>
      </c>
      <c r="W103" s="77" t="s">
        <v>1603</v>
      </c>
      <c r="X103" s="35" t="s">
        <v>34</v>
      </c>
    </row>
    <row r="104" spans="1:24" x14ac:dyDescent="0.25">
      <c r="A104" s="55" t="s">
        <v>735</v>
      </c>
      <c r="B104" s="65" t="s">
        <v>211</v>
      </c>
      <c r="C104" s="5" t="s">
        <v>735</v>
      </c>
      <c r="D104" s="5">
        <v>49.835234999999898</v>
      </c>
      <c r="E104" s="72">
        <v>-124.524705999999</v>
      </c>
      <c r="F104" s="42" t="s">
        <v>31</v>
      </c>
      <c r="G104" s="5" t="s">
        <v>32</v>
      </c>
      <c r="H104" s="5" t="s">
        <v>33</v>
      </c>
      <c r="I104" s="5" t="s">
        <v>34</v>
      </c>
      <c r="J104" s="5">
        <v>8</v>
      </c>
      <c r="K104" s="35">
        <v>2102</v>
      </c>
      <c r="L104" s="42" t="s">
        <v>34</v>
      </c>
      <c r="M104" s="5" t="s">
        <v>34</v>
      </c>
      <c r="N104" s="5" t="s">
        <v>34</v>
      </c>
      <c r="O104" s="5" t="s">
        <v>35</v>
      </c>
      <c r="P104" s="5" t="s">
        <v>35</v>
      </c>
      <c r="Q104" s="5" t="s">
        <v>35</v>
      </c>
      <c r="R104" s="5" t="s">
        <v>34</v>
      </c>
      <c r="S104" s="5" t="s">
        <v>34</v>
      </c>
      <c r="T104" s="5" t="s">
        <v>34</v>
      </c>
      <c r="U104" s="5" t="s">
        <v>34</v>
      </c>
      <c r="V104" s="35" t="s">
        <v>35</v>
      </c>
      <c r="W104" s="77" t="s">
        <v>1604</v>
      </c>
      <c r="X104" s="35" t="s">
        <v>34</v>
      </c>
    </row>
    <row r="105" spans="1:24" x14ac:dyDescent="0.25">
      <c r="A105" s="55" t="s">
        <v>736</v>
      </c>
      <c r="B105" s="65" t="s">
        <v>211</v>
      </c>
      <c r="C105" s="5" t="s">
        <v>736</v>
      </c>
      <c r="D105" s="5">
        <v>53.917064000000003</v>
      </c>
      <c r="E105" s="72">
        <v>-122.749669</v>
      </c>
      <c r="F105" s="42" t="s">
        <v>31</v>
      </c>
      <c r="G105" s="5" t="s">
        <v>32</v>
      </c>
      <c r="H105" s="5" t="s">
        <v>33</v>
      </c>
      <c r="I105" s="5" t="s">
        <v>34</v>
      </c>
      <c r="J105" s="5">
        <v>40</v>
      </c>
      <c r="K105" s="35">
        <v>13012</v>
      </c>
      <c r="L105" s="42" t="s">
        <v>34</v>
      </c>
      <c r="M105" s="5" t="s">
        <v>34</v>
      </c>
      <c r="N105" s="5" t="s">
        <v>34</v>
      </c>
      <c r="O105" s="5" t="s">
        <v>35</v>
      </c>
      <c r="P105" s="5" t="s">
        <v>35</v>
      </c>
      <c r="Q105" s="5" t="s">
        <v>35</v>
      </c>
      <c r="R105" s="5" t="s">
        <v>34</v>
      </c>
      <c r="S105" s="5" t="s">
        <v>34</v>
      </c>
      <c r="T105" s="5" t="s">
        <v>34</v>
      </c>
      <c r="U105" s="5" t="s">
        <v>34</v>
      </c>
      <c r="V105" s="35" t="s">
        <v>35</v>
      </c>
      <c r="W105" s="77" t="s">
        <v>1605</v>
      </c>
      <c r="X105" s="35" t="s">
        <v>34</v>
      </c>
    </row>
    <row r="106" spans="1:24" x14ac:dyDescent="0.25">
      <c r="A106" s="55" t="s">
        <v>737</v>
      </c>
      <c r="B106" s="65" t="s">
        <v>211</v>
      </c>
      <c r="C106" s="5" t="s">
        <v>737</v>
      </c>
      <c r="D106" s="5">
        <v>54.315036999999897</v>
      </c>
      <c r="E106" s="72">
        <v>-130.320819</v>
      </c>
      <c r="F106" s="42" t="s">
        <v>31</v>
      </c>
      <c r="G106" s="5" t="s">
        <v>32</v>
      </c>
      <c r="H106" s="5" t="s">
        <v>33</v>
      </c>
      <c r="I106" s="5" t="s">
        <v>34</v>
      </c>
      <c r="J106" s="5">
        <v>10</v>
      </c>
      <c r="K106" s="35">
        <v>2103</v>
      </c>
      <c r="L106" s="42" t="s">
        <v>34</v>
      </c>
      <c r="M106" s="5" t="s">
        <v>34</v>
      </c>
      <c r="N106" s="5" t="s">
        <v>34</v>
      </c>
      <c r="O106" s="5" t="s">
        <v>35</v>
      </c>
      <c r="P106" s="5" t="s">
        <v>35</v>
      </c>
      <c r="Q106" s="5" t="s">
        <v>35</v>
      </c>
      <c r="R106" s="5" t="s">
        <v>34</v>
      </c>
      <c r="S106" s="5" t="s">
        <v>34</v>
      </c>
      <c r="T106" s="5" t="s">
        <v>34</v>
      </c>
      <c r="U106" s="5" t="s">
        <v>34</v>
      </c>
      <c r="V106" s="35" t="s">
        <v>35</v>
      </c>
      <c r="W106" s="77" t="s">
        <v>1606</v>
      </c>
      <c r="X106" s="35" t="s">
        <v>34</v>
      </c>
    </row>
    <row r="107" spans="1:24" x14ac:dyDescent="0.25">
      <c r="A107" s="55" t="s">
        <v>379</v>
      </c>
      <c r="B107" s="65" t="s">
        <v>211</v>
      </c>
      <c r="C107" s="5" t="s">
        <v>738</v>
      </c>
      <c r="D107" s="5">
        <v>49.319338000000002</v>
      </c>
      <c r="E107" s="72">
        <v>-124.313641</v>
      </c>
      <c r="F107" s="42" t="s">
        <v>31</v>
      </c>
      <c r="G107" s="5" t="s">
        <v>32</v>
      </c>
      <c r="H107" s="5" t="s">
        <v>33</v>
      </c>
      <c r="I107" s="5" t="s">
        <v>32</v>
      </c>
      <c r="J107" s="5">
        <v>15</v>
      </c>
      <c r="K107" s="35">
        <v>4233</v>
      </c>
      <c r="L107" s="42" t="s">
        <v>34</v>
      </c>
      <c r="M107" s="5" t="s">
        <v>34</v>
      </c>
      <c r="N107" s="5" t="s">
        <v>34</v>
      </c>
      <c r="O107" s="5" t="s">
        <v>35</v>
      </c>
      <c r="P107" s="5" t="s">
        <v>35</v>
      </c>
      <c r="Q107" s="5" t="s">
        <v>35</v>
      </c>
      <c r="R107" s="5" t="s">
        <v>34</v>
      </c>
      <c r="S107" s="5" t="s">
        <v>34</v>
      </c>
      <c r="T107" s="5" t="s">
        <v>34</v>
      </c>
      <c r="U107" s="5" t="s">
        <v>34</v>
      </c>
      <c r="V107" s="35" t="s">
        <v>35</v>
      </c>
      <c r="W107" s="77" t="s">
        <v>1607</v>
      </c>
      <c r="X107" s="35" t="s">
        <v>34</v>
      </c>
    </row>
    <row r="108" spans="1:24" x14ac:dyDescent="0.25">
      <c r="A108" s="55" t="s">
        <v>385</v>
      </c>
      <c r="B108" s="65" t="s">
        <v>211</v>
      </c>
      <c r="C108" s="5" t="s">
        <v>385</v>
      </c>
      <c r="D108" s="5">
        <v>52.981737000000003</v>
      </c>
      <c r="E108" s="72">
        <v>-122.494906</v>
      </c>
      <c r="F108" s="42" t="s">
        <v>31</v>
      </c>
      <c r="G108" s="5" t="s">
        <v>32</v>
      </c>
      <c r="H108" s="5" t="s">
        <v>33</v>
      </c>
      <c r="I108" s="5" t="s">
        <v>34</v>
      </c>
      <c r="J108" s="5">
        <v>18</v>
      </c>
      <c r="K108" s="35">
        <v>3374</v>
      </c>
      <c r="L108" s="42" t="s">
        <v>34</v>
      </c>
      <c r="M108" s="5" t="s">
        <v>34</v>
      </c>
      <c r="N108" s="5" t="s">
        <v>34</v>
      </c>
      <c r="O108" s="5" t="s">
        <v>35</v>
      </c>
      <c r="P108" s="5" t="s">
        <v>35</v>
      </c>
      <c r="Q108" s="5" t="s">
        <v>35</v>
      </c>
      <c r="R108" s="5" t="s">
        <v>34</v>
      </c>
      <c r="S108" s="5" t="s">
        <v>32</v>
      </c>
      <c r="T108" s="5" t="s">
        <v>34</v>
      </c>
      <c r="U108" s="5" t="s">
        <v>34</v>
      </c>
      <c r="V108" s="35" t="s">
        <v>36</v>
      </c>
      <c r="W108" s="77" t="s">
        <v>1608</v>
      </c>
      <c r="X108" s="35" t="s">
        <v>34</v>
      </c>
    </row>
    <row r="109" spans="1:24" x14ac:dyDescent="0.25">
      <c r="A109" s="55" t="s">
        <v>739</v>
      </c>
      <c r="B109" s="65" t="s">
        <v>211</v>
      </c>
      <c r="C109" s="5" t="s">
        <v>739</v>
      </c>
      <c r="D109" s="5">
        <v>50.998114999999899</v>
      </c>
      <c r="E109" s="72">
        <v>-118.195672</v>
      </c>
      <c r="F109" s="42" t="s">
        <v>31</v>
      </c>
      <c r="G109" s="5" t="s">
        <v>32</v>
      </c>
      <c r="H109" s="5" t="s">
        <v>33</v>
      </c>
      <c r="I109" s="5" t="s">
        <v>34</v>
      </c>
      <c r="J109" s="5">
        <v>4</v>
      </c>
      <c r="K109" s="35">
        <v>959</v>
      </c>
      <c r="L109" s="42" t="s">
        <v>34</v>
      </c>
      <c r="M109" s="5" t="s">
        <v>34</v>
      </c>
      <c r="N109" s="5" t="s">
        <v>34</v>
      </c>
      <c r="O109" s="5" t="s">
        <v>35</v>
      </c>
      <c r="P109" s="5" t="s">
        <v>35</v>
      </c>
      <c r="Q109" s="5" t="s">
        <v>35</v>
      </c>
      <c r="R109" s="5" t="s">
        <v>34</v>
      </c>
      <c r="S109" s="5" t="s">
        <v>34</v>
      </c>
      <c r="T109" s="5" t="s">
        <v>34</v>
      </c>
      <c r="U109" s="5" t="s">
        <v>34</v>
      </c>
      <c r="V109" s="35" t="s">
        <v>35</v>
      </c>
      <c r="W109" s="77" t="s">
        <v>1609</v>
      </c>
      <c r="X109" s="35" t="s">
        <v>34</v>
      </c>
    </row>
    <row r="110" spans="1:24" x14ac:dyDescent="0.25">
      <c r="A110" s="55" t="s">
        <v>394</v>
      </c>
      <c r="B110" s="65" t="s">
        <v>211</v>
      </c>
      <c r="C110" s="5" t="s">
        <v>394</v>
      </c>
      <c r="D110" s="5">
        <v>49.1665899999999</v>
      </c>
      <c r="E110" s="72">
        <v>-123.133568999999</v>
      </c>
      <c r="F110" s="42" t="s">
        <v>31</v>
      </c>
      <c r="G110" s="5" t="s">
        <v>32</v>
      </c>
      <c r="H110" s="5" t="s">
        <v>604</v>
      </c>
      <c r="I110" s="5" t="s">
        <v>34</v>
      </c>
      <c r="J110" s="5">
        <v>50</v>
      </c>
      <c r="K110" s="35">
        <v>21811</v>
      </c>
      <c r="L110" s="42" t="s">
        <v>32</v>
      </c>
      <c r="M110" s="5" t="s">
        <v>34</v>
      </c>
      <c r="N110" s="5" t="s">
        <v>34</v>
      </c>
      <c r="O110" s="5" t="s">
        <v>35</v>
      </c>
      <c r="P110" s="5" t="s">
        <v>35</v>
      </c>
      <c r="Q110" s="5" t="s">
        <v>35</v>
      </c>
      <c r="R110" s="5" t="s">
        <v>32</v>
      </c>
      <c r="S110" s="5" t="s">
        <v>34</v>
      </c>
      <c r="T110" s="5" t="s">
        <v>32</v>
      </c>
      <c r="U110" s="5" t="s">
        <v>34</v>
      </c>
      <c r="V110" s="35" t="s">
        <v>35</v>
      </c>
      <c r="W110" s="77" t="s">
        <v>1610</v>
      </c>
      <c r="X110" s="35" t="s">
        <v>32</v>
      </c>
    </row>
    <row r="111" spans="1:24" x14ac:dyDescent="0.25">
      <c r="A111" s="55" t="s">
        <v>400</v>
      </c>
      <c r="B111" s="65" t="s">
        <v>211</v>
      </c>
      <c r="C111" s="5" t="s">
        <v>740</v>
      </c>
      <c r="D111" s="5">
        <v>50.508997000000001</v>
      </c>
      <c r="E111" s="72">
        <v>-116.03140500000001</v>
      </c>
      <c r="F111" s="42" t="s">
        <v>31</v>
      </c>
      <c r="G111" s="5" t="s">
        <v>32</v>
      </c>
      <c r="H111" s="5" t="s">
        <v>33</v>
      </c>
      <c r="I111" s="5" t="s">
        <v>34</v>
      </c>
      <c r="J111" s="5">
        <v>24</v>
      </c>
      <c r="K111" s="35">
        <v>3082</v>
      </c>
      <c r="L111" s="42" t="s">
        <v>34</v>
      </c>
      <c r="M111" s="5" t="s">
        <v>34</v>
      </c>
      <c r="N111" s="5" t="s">
        <v>34</v>
      </c>
      <c r="O111" s="5" t="s">
        <v>35</v>
      </c>
      <c r="P111" s="5" t="s">
        <v>35</v>
      </c>
      <c r="Q111" s="5" t="s">
        <v>35</v>
      </c>
      <c r="R111" s="5" t="s">
        <v>34</v>
      </c>
      <c r="S111" s="5" t="s">
        <v>34</v>
      </c>
      <c r="T111" s="5" t="s">
        <v>34</v>
      </c>
      <c r="U111" s="5" t="s">
        <v>34</v>
      </c>
      <c r="V111" s="35" t="s">
        <v>35</v>
      </c>
      <c r="W111" s="77" t="s">
        <v>1611</v>
      </c>
      <c r="X111" s="35" t="s">
        <v>34</v>
      </c>
    </row>
    <row r="112" spans="1:24" x14ac:dyDescent="0.25">
      <c r="A112" s="55" t="s">
        <v>404</v>
      </c>
      <c r="B112" s="65" t="s">
        <v>211</v>
      </c>
      <c r="C112" s="5" t="s">
        <v>741</v>
      </c>
      <c r="D112" s="5">
        <v>48.5962689999999</v>
      </c>
      <c r="E112" s="72">
        <v>-123.416901999999</v>
      </c>
      <c r="F112" s="42" t="s">
        <v>31</v>
      </c>
      <c r="G112" s="5" t="s">
        <v>32</v>
      </c>
      <c r="H112" s="5" t="s">
        <v>33</v>
      </c>
      <c r="I112" s="5" t="s">
        <v>34</v>
      </c>
      <c r="J112" s="5">
        <v>17</v>
      </c>
      <c r="K112" s="35">
        <v>9815</v>
      </c>
      <c r="L112" s="42" t="s">
        <v>34</v>
      </c>
      <c r="M112" s="5" t="s">
        <v>34</v>
      </c>
      <c r="N112" s="5" t="s">
        <v>34</v>
      </c>
      <c r="O112" s="5" t="s">
        <v>35</v>
      </c>
      <c r="P112" s="5" t="s">
        <v>35</v>
      </c>
      <c r="Q112" s="5" t="s">
        <v>35</v>
      </c>
      <c r="R112" s="5" t="s">
        <v>34</v>
      </c>
      <c r="S112" s="5" t="s">
        <v>34</v>
      </c>
      <c r="T112" s="5" t="s">
        <v>34</v>
      </c>
      <c r="U112" s="5" t="s">
        <v>34</v>
      </c>
      <c r="V112" s="35" t="s">
        <v>35</v>
      </c>
      <c r="W112" s="77" t="s">
        <v>1612</v>
      </c>
      <c r="X112" s="35" t="s">
        <v>34</v>
      </c>
    </row>
    <row r="113" spans="1:24" x14ac:dyDescent="0.25">
      <c r="A113" s="55" t="s">
        <v>415</v>
      </c>
      <c r="B113" s="65" t="s">
        <v>211</v>
      </c>
      <c r="C113" s="5" t="s">
        <v>742</v>
      </c>
      <c r="D113" s="5">
        <v>49.701633999999899</v>
      </c>
      <c r="E113" s="72">
        <v>-123.155812</v>
      </c>
      <c r="F113" s="42" t="s">
        <v>31</v>
      </c>
      <c r="G113" s="5" t="s">
        <v>32</v>
      </c>
      <c r="H113" s="5" t="s">
        <v>33</v>
      </c>
      <c r="I113" s="5" t="s">
        <v>34</v>
      </c>
      <c r="J113" s="5">
        <v>16</v>
      </c>
      <c r="K113" s="35">
        <v>4480</v>
      </c>
      <c r="L113" s="42" t="s">
        <v>34</v>
      </c>
      <c r="M113" s="5" t="s">
        <v>34</v>
      </c>
      <c r="N113" s="5" t="s">
        <v>34</v>
      </c>
      <c r="O113" s="5" t="s">
        <v>35</v>
      </c>
      <c r="P113" s="5" t="s">
        <v>35</v>
      </c>
      <c r="Q113" s="5" t="s">
        <v>35</v>
      </c>
      <c r="R113" s="5" t="s">
        <v>34</v>
      </c>
      <c r="S113" s="5" t="s">
        <v>34</v>
      </c>
      <c r="T113" s="5" t="s">
        <v>34</v>
      </c>
      <c r="U113" s="5" t="s">
        <v>34</v>
      </c>
      <c r="V113" s="35" t="s">
        <v>35</v>
      </c>
      <c r="W113" s="77" t="s">
        <v>1613</v>
      </c>
      <c r="X113" s="35" t="s">
        <v>34</v>
      </c>
    </row>
    <row r="114" spans="1:24" x14ac:dyDescent="0.25">
      <c r="A114" s="55" t="s">
        <v>423</v>
      </c>
      <c r="B114" s="65" t="s">
        <v>211</v>
      </c>
      <c r="C114" s="5" t="s">
        <v>625</v>
      </c>
      <c r="D114" s="5">
        <v>48.435659999999899</v>
      </c>
      <c r="E114" s="72">
        <v>-123.514242999999</v>
      </c>
      <c r="F114" s="42" t="s">
        <v>31</v>
      </c>
      <c r="G114" s="5" t="s">
        <v>32</v>
      </c>
      <c r="H114" s="5" t="s">
        <v>33</v>
      </c>
      <c r="I114" s="5" t="s">
        <v>32</v>
      </c>
      <c r="J114" s="5">
        <v>26</v>
      </c>
      <c r="K114" s="35">
        <v>9946</v>
      </c>
      <c r="L114" s="42" t="s">
        <v>34</v>
      </c>
      <c r="M114" s="5" t="s">
        <v>34</v>
      </c>
      <c r="N114" s="5" t="s">
        <v>34</v>
      </c>
      <c r="O114" s="5" t="s">
        <v>35</v>
      </c>
      <c r="P114" s="5" t="s">
        <v>35</v>
      </c>
      <c r="Q114" s="5" t="s">
        <v>35</v>
      </c>
      <c r="R114" s="5" t="s">
        <v>34</v>
      </c>
      <c r="S114" s="5" t="s">
        <v>34</v>
      </c>
      <c r="T114" s="5" t="s">
        <v>34</v>
      </c>
      <c r="U114" s="5" t="s">
        <v>34</v>
      </c>
      <c r="V114" s="35" t="s">
        <v>35</v>
      </c>
      <c r="W114" s="77" t="s">
        <v>1614</v>
      </c>
      <c r="X114" s="35" t="s">
        <v>34</v>
      </c>
    </row>
    <row r="115" spans="1:24" x14ac:dyDescent="0.25">
      <c r="A115" s="55" t="s">
        <v>428</v>
      </c>
      <c r="B115" s="65" t="s">
        <v>211</v>
      </c>
      <c r="C115" s="5" t="s">
        <v>743</v>
      </c>
      <c r="D115" s="5">
        <v>49.512968000000001</v>
      </c>
      <c r="E115" s="72">
        <v>-115.7694</v>
      </c>
      <c r="F115" s="42" t="s">
        <v>31</v>
      </c>
      <c r="G115" s="5" t="s">
        <v>744</v>
      </c>
      <c r="H115" s="5" t="s">
        <v>33</v>
      </c>
      <c r="I115" s="5" t="s">
        <v>34</v>
      </c>
      <c r="J115" s="5">
        <v>20</v>
      </c>
      <c r="K115" s="35">
        <v>5260</v>
      </c>
      <c r="L115" s="42" t="s">
        <v>34</v>
      </c>
      <c r="M115" s="5" t="s">
        <v>34</v>
      </c>
      <c r="N115" s="5" t="s">
        <v>34</v>
      </c>
      <c r="O115" s="5" t="s">
        <v>35</v>
      </c>
      <c r="P115" s="5" t="s">
        <v>35</v>
      </c>
      <c r="Q115" s="5" t="s">
        <v>35</v>
      </c>
      <c r="R115" s="5" t="s">
        <v>34</v>
      </c>
      <c r="S115" s="5" t="s">
        <v>34</v>
      </c>
      <c r="T115" s="5" t="s">
        <v>32</v>
      </c>
      <c r="U115" s="5" t="s">
        <v>34</v>
      </c>
      <c r="V115" s="35" t="s">
        <v>35</v>
      </c>
      <c r="W115" s="77" t="s">
        <v>1615</v>
      </c>
      <c r="X115" s="35" t="s">
        <v>32</v>
      </c>
    </row>
    <row r="116" spans="1:24" x14ac:dyDescent="0.25">
      <c r="A116" s="55" t="s">
        <v>745</v>
      </c>
      <c r="B116" s="65" t="s">
        <v>211</v>
      </c>
      <c r="C116" s="5" t="s">
        <v>746</v>
      </c>
      <c r="D116" s="5">
        <v>56.695618000000003</v>
      </c>
      <c r="E116" s="72">
        <v>-131.80742900000001</v>
      </c>
      <c r="F116" s="42" t="s">
        <v>31</v>
      </c>
      <c r="G116" s="5" t="s">
        <v>32</v>
      </c>
      <c r="H116" s="5" t="s">
        <v>33</v>
      </c>
      <c r="I116" s="5" t="s">
        <v>34</v>
      </c>
      <c r="J116" s="5">
        <v>4</v>
      </c>
      <c r="K116" s="35">
        <v>203</v>
      </c>
      <c r="L116" s="42" t="s">
        <v>34</v>
      </c>
      <c r="M116" s="5" t="s">
        <v>34</v>
      </c>
      <c r="N116" s="5" t="s">
        <v>34</v>
      </c>
      <c r="O116" s="5" t="s">
        <v>35</v>
      </c>
      <c r="P116" s="5" t="s">
        <v>35</v>
      </c>
      <c r="Q116" s="5" t="s">
        <v>35</v>
      </c>
      <c r="R116" s="5" t="s">
        <v>34</v>
      </c>
      <c r="S116" s="5" t="s">
        <v>34</v>
      </c>
      <c r="T116" s="5" t="s">
        <v>34</v>
      </c>
      <c r="U116" s="5" t="s">
        <v>34</v>
      </c>
      <c r="V116" s="35" t="s">
        <v>35</v>
      </c>
      <c r="W116" s="77" t="s">
        <v>1616</v>
      </c>
      <c r="X116" s="35" t="s">
        <v>34</v>
      </c>
    </row>
    <row r="117" spans="1:24" x14ac:dyDescent="0.25">
      <c r="A117" s="55" t="s">
        <v>431</v>
      </c>
      <c r="B117" s="65" t="s">
        <v>211</v>
      </c>
      <c r="C117" s="5" t="s">
        <v>747</v>
      </c>
      <c r="D117" s="5">
        <v>49.403762999999898</v>
      </c>
      <c r="E117" s="72">
        <v>-123.507822</v>
      </c>
      <c r="F117" s="42" t="s">
        <v>31</v>
      </c>
      <c r="G117" s="5" t="s">
        <v>32</v>
      </c>
      <c r="H117" s="5" t="s">
        <v>748</v>
      </c>
      <c r="I117" s="5" t="s">
        <v>34</v>
      </c>
      <c r="J117" s="5">
        <v>13</v>
      </c>
      <c r="K117" s="35">
        <v>3059</v>
      </c>
      <c r="L117" s="42" t="s">
        <v>34</v>
      </c>
      <c r="M117" s="5" t="s">
        <v>34</v>
      </c>
      <c r="N117" s="5" t="s">
        <v>34</v>
      </c>
      <c r="O117" s="5" t="s">
        <v>35</v>
      </c>
      <c r="P117" s="5" t="s">
        <v>35</v>
      </c>
      <c r="Q117" s="5" t="s">
        <v>35</v>
      </c>
      <c r="R117" s="5" t="s">
        <v>34</v>
      </c>
      <c r="S117" s="5" t="s">
        <v>34</v>
      </c>
      <c r="T117" s="5" t="s">
        <v>34</v>
      </c>
      <c r="U117" s="5" t="s">
        <v>34</v>
      </c>
      <c r="V117" s="35" t="s">
        <v>35</v>
      </c>
      <c r="W117" s="77" t="s">
        <v>1617</v>
      </c>
      <c r="X117" s="35" t="s">
        <v>34</v>
      </c>
    </row>
    <row r="118" spans="1:24" x14ac:dyDescent="0.25">
      <c r="A118" s="55" t="s">
        <v>435</v>
      </c>
      <c r="B118" s="65" t="s">
        <v>211</v>
      </c>
      <c r="C118" s="5" t="s">
        <v>435</v>
      </c>
      <c r="D118" s="5">
        <v>49.186495000000001</v>
      </c>
      <c r="E118" s="72">
        <v>-122.823134</v>
      </c>
      <c r="F118" s="42" t="s">
        <v>31</v>
      </c>
      <c r="G118" s="5" t="s">
        <v>32</v>
      </c>
      <c r="H118" s="5" t="s">
        <v>749</v>
      </c>
      <c r="I118" s="5" t="s">
        <v>32</v>
      </c>
      <c r="J118" s="5">
        <v>129</v>
      </c>
      <c r="K118" s="35">
        <v>72273</v>
      </c>
      <c r="L118" s="42" t="s">
        <v>34</v>
      </c>
      <c r="M118" s="5" t="s">
        <v>34</v>
      </c>
      <c r="N118" s="5" t="s">
        <v>34</v>
      </c>
      <c r="O118" s="5" t="s">
        <v>35</v>
      </c>
      <c r="P118" s="5" t="s">
        <v>35</v>
      </c>
      <c r="Q118" s="5" t="s">
        <v>35</v>
      </c>
      <c r="R118" s="5" t="s">
        <v>34</v>
      </c>
      <c r="S118" s="5" t="s">
        <v>34</v>
      </c>
      <c r="T118" s="5" t="s">
        <v>34</v>
      </c>
      <c r="U118" s="5" t="s">
        <v>34</v>
      </c>
      <c r="V118" s="35" t="s">
        <v>35</v>
      </c>
      <c r="W118" s="77" t="s">
        <v>1618</v>
      </c>
      <c r="X118" s="35" t="s">
        <v>34</v>
      </c>
    </row>
    <row r="119" spans="1:24" x14ac:dyDescent="0.25">
      <c r="A119" s="55" t="s">
        <v>442</v>
      </c>
      <c r="B119" s="65" t="s">
        <v>211</v>
      </c>
      <c r="C119" s="5" t="s">
        <v>442</v>
      </c>
      <c r="D119" s="5">
        <v>49.261226000000001</v>
      </c>
      <c r="E119" s="72">
        <v>-123.113927</v>
      </c>
      <c r="F119" s="42" t="s">
        <v>31</v>
      </c>
      <c r="G119" s="5" t="s">
        <v>32</v>
      </c>
      <c r="H119" s="5" t="s">
        <v>604</v>
      </c>
      <c r="I119" s="5" t="s">
        <v>34</v>
      </c>
      <c r="J119" s="5">
        <v>107</v>
      </c>
      <c r="K119" s="35">
        <v>55697</v>
      </c>
      <c r="L119" s="42" t="s">
        <v>34</v>
      </c>
      <c r="M119" s="5" t="s">
        <v>34</v>
      </c>
      <c r="N119" s="5" t="s">
        <v>34</v>
      </c>
      <c r="O119" s="5" t="s">
        <v>35</v>
      </c>
      <c r="P119" s="5" t="s">
        <v>35</v>
      </c>
      <c r="Q119" s="5" t="s">
        <v>35</v>
      </c>
      <c r="R119" s="5" t="s">
        <v>34</v>
      </c>
      <c r="S119" s="5" t="s">
        <v>34</v>
      </c>
      <c r="T119" s="5" t="s">
        <v>32</v>
      </c>
      <c r="U119" s="5" t="s">
        <v>34</v>
      </c>
      <c r="V119" s="35" t="s">
        <v>35</v>
      </c>
      <c r="W119" s="77" t="s">
        <v>1619</v>
      </c>
      <c r="X119" s="35" t="s">
        <v>32</v>
      </c>
    </row>
    <row r="120" spans="1:24" x14ac:dyDescent="0.25">
      <c r="A120" s="55" t="s">
        <v>450</v>
      </c>
      <c r="B120" s="65" t="s">
        <v>211</v>
      </c>
      <c r="C120" s="5" t="s">
        <v>751</v>
      </c>
      <c r="D120" s="5">
        <v>50.720823000000003</v>
      </c>
      <c r="E120" s="72">
        <v>-127.496667</v>
      </c>
      <c r="F120" s="42" t="s">
        <v>31</v>
      </c>
      <c r="G120" s="5" t="s">
        <v>32</v>
      </c>
      <c r="H120" s="5" t="s">
        <v>33</v>
      </c>
      <c r="I120" s="5" t="s">
        <v>34</v>
      </c>
      <c r="J120" s="5">
        <v>12</v>
      </c>
      <c r="K120" s="35">
        <v>1377</v>
      </c>
      <c r="L120" s="42" t="s">
        <v>34</v>
      </c>
      <c r="M120" s="5" t="s">
        <v>34</v>
      </c>
      <c r="N120" s="5" t="s">
        <v>34</v>
      </c>
      <c r="O120" s="5" t="s">
        <v>35</v>
      </c>
      <c r="P120" s="5" t="s">
        <v>35</v>
      </c>
      <c r="Q120" s="5" t="s">
        <v>35</v>
      </c>
      <c r="R120" s="5" t="s">
        <v>34</v>
      </c>
      <c r="S120" s="5" t="s">
        <v>34</v>
      </c>
      <c r="T120" s="5" t="s">
        <v>34</v>
      </c>
      <c r="U120" s="5" t="s">
        <v>34</v>
      </c>
      <c r="V120" s="35" t="s">
        <v>35</v>
      </c>
      <c r="W120" s="77" t="s">
        <v>1620</v>
      </c>
      <c r="X120" s="35" t="s">
        <v>34</v>
      </c>
    </row>
    <row r="121" spans="1:24" x14ac:dyDescent="0.25">
      <c r="A121" s="55" t="s">
        <v>752</v>
      </c>
      <c r="B121" s="65" t="s">
        <v>211</v>
      </c>
      <c r="C121" s="5" t="s">
        <v>753</v>
      </c>
      <c r="D121" s="5">
        <v>49.778163999999897</v>
      </c>
      <c r="E121" s="72">
        <v>-126.049615</v>
      </c>
      <c r="F121" s="42" t="s">
        <v>31</v>
      </c>
      <c r="G121" s="5" t="s">
        <v>32</v>
      </c>
      <c r="H121" s="5" t="s">
        <v>33</v>
      </c>
      <c r="I121" s="5" t="s">
        <v>34</v>
      </c>
      <c r="J121" s="5">
        <v>5</v>
      </c>
      <c r="K121" s="35">
        <v>378</v>
      </c>
      <c r="L121" s="42" t="s">
        <v>34</v>
      </c>
      <c r="M121" s="5" t="s">
        <v>34</v>
      </c>
      <c r="N121" s="5" t="s">
        <v>34</v>
      </c>
      <c r="O121" s="5" t="s">
        <v>35</v>
      </c>
      <c r="P121" s="5" t="s">
        <v>35</v>
      </c>
      <c r="Q121" s="5" t="s">
        <v>35</v>
      </c>
      <c r="R121" s="5" t="s">
        <v>34</v>
      </c>
      <c r="S121" s="5" t="s">
        <v>34</v>
      </c>
      <c r="T121" s="5" t="s">
        <v>32</v>
      </c>
      <c r="U121" s="5" t="s">
        <v>34</v>
      </c>
      <c r="V121" s="35" t="s">
        <v>35</v>
      </c>
      <c r="W121" s="77" t="s">
        <v>1621</v>
      </c>
      <c r="X121" s="35" t="s">
        <v>32</v>
      </c>
    </row>
    <row r="122" spans="1:24" x14ac:dyDescent="0.25">
      <c r="A122" s="55" t="s">
        <v>455</v>
      </c>
      <c r="B122" s="65" t="s">
        <v>211</v>
      </c>
      <c r="C122" s="5" t="s">
        <v>455</v>
      </c>
      <c r="D122" s="5">
        <v>50.267014000000003</v>
      </c>
      <c r="E122" s="72">
        <v>-119.27201100000001</v>
      </c>
      <c r="F122" s="42" t="s">
        <v>31</v>
      </c>
      <c r="G122" s="5" t="s">
        <v>32</v>
      </c>
      <c r="H122" s="5" t="s">
        <v>33</v>
      </c>
      <c r="I122" s="5" t="s">
        <v>34</v>
      </c>
      <c r="J122" s="5">
        <v>19</v>
      </c>
      <c r="K122" s="35">
        <v>8127</v>
      </c>
      <c r="L122" s="42" t="s">
        <v>34</v>
      </c>
      <c r="M122" s="5" t="s">
        <v>34</v>
      </c>
      <c r="N122" s="5" t="s">
        <v>34</v>
      </c>
      <c r="O122" s="5" t="s">
        <v>35</v>
      </c>
      <c r="P122" s="5" t="s">
        <v>35</v>
      </c>
      <c r="Q122" s="5" t="s">
        <v>35</v>
      </c>
      <c r="R122" s="5" t="s">
        <v>34</v>
      </c>
      <c r="S122" s="5" t="s">
        <v>34</v>
      </c>
      <c r="T122" s="5" t="s">
        <v>34</v>
      </c>
      <c r="U122" s="5" t="s">
        <v>34</v>
      </c>
      <c r="V122" s="35" t="s">
        <v>35</v>
      </c>
      <c r="W122" s="77" t="s">
        <v>1622</v>
      </c>
      <c r="X122" s="35" t="s">
        <v>34</v>
      </c>
    </row>
    <row r="123" spans="1:24" x14ac:dyDescent="0.25">
      <c r="A123" s="55" t="s">
        <v>762</v>
      </c>
      <c r="B123" s="65" t="s">
        <v>211</v>
      </c>
      <c r="C123" s="5" t="s">
        <v>762</v>
      </c>
      <c r="D123" s="5">
        <v>49.334896999999899</v>
      </c>
      <c r="E123" s="72">
        <v>-123.166785</v>
      </c>
      <c r="F123" s="42" t="s">
        <v>31</v>
      </c>
      <c r="G123" s="5" t="s">
        <v>176</v>
      </c>
      <c r="H123" s="5" t="s">
        <v>33</v>
      </c>
      <c r="I123" s="5" t="s">
        <v>34</v>
      </c>
      <c r="J123" s="5">
        <v>17</v>
      </c>
      <c r="K123" s="35">
        <v>7131</v>
      </c>
      <c r="L123" s="42" t="s">
        <v>34</v>
      </c>
      <c r="M123" s="5" t="s">
        <v>34</v>
      </c>
      <c r="N123" s="5" t="s">
        <v>34</v>
      </c>
      <c r="O123" s="5" t="s">
        <v>35</v>
      </c>
      <c r="P123" s="5" t="s">
        <v>35</v>
      </c>
      <c r="Q123" s="5" t="s">
        <v>35</v>
      </c>
      <c r="R123" s="5" t="s">
        <v>34</v>
      </c>
      <c r="S123" s="5" t="s">
        <v>34</v>
      </c>
      <c r="T123" s="5" t="s">
        <v>34</v>
      </c>
      <c r="U123" s="5" t="s">
        <v>34</v>
      </c>
      <c r="V123" s="35" t="s">
        <v>35</v>
      </c>
      <c r="W123" s="77" t="s">
        <v>1623</v>
      </c>
      <c r="X123" s="35" t="s">
        <v>34</v>
      </c>
    </row>
    <row r="124" spans="1:24" x14ac:dyDescent="0.25">
      <c r="A124" s="55" t="s">
        <v>48</v>
      </c>
      <c r="B124" s="65" t="s">
        <v>461</v>
      </c>
      <c r="C124" s="5" t="s">
        <v>769</v>
      </c>
      <c r="D124" s="5">
        <v>50.227704000000003</v>
      </c>
      <c r="E124" s="72">
        <v>-99.466770999999895</v>
      </c>
      <c r="F124" s="42" t="s">
        <v>31</v>
      </c>
      <c r="G124" s="5" t="s">
        <v>34</v>
      </c>
      <c r="H124" s="5" t="s">
        <v>33</v>
      </c>
      <c r="I124" s="5" t="s">
        <v>34</v>
      </c>
      <c r="J124" s="5">
        <v>14</v>
      </c>
      <c r="K124" s="35">
        <v>1538</v>
      </c>
      <c r="L124" s="42" t="s">
        <v>34</v>
      </c>
      <c r="M124" s="5" t="s">
        <v>34</v>
      </c>
      <c r="N124" s="5" t="s">
        <v>34</v>
      </c>
      <c r="O124" s="5" t="s">
        <v>35</v>
      </c>
      <c r="P124" s="5" t="s">
        <v>35</v>
      </c>
      <c r="Q124" s="5" t="s">
        <v>35</v>
      </c>
      <c r="R124" s="5" t="s">
        <v>34</v>
      </c>
      <c r="S124" s="5" t="s">
        <v>34</v>
      </c>
      <c r="T124" s="5" t="s">
        <v>34</v>
      </c>
      <c r="U124" s="5" t="s">
        <v>34</v>
      </c>
      <c r="V124" s="35" t="s">
        <v>35</v>
      </c>
      <c r="W124" s="78" t="str">
        <f>HYPERLINK("http://www.beautifulplainssd.ca/","www.beautifulplainssd.ca")</f>
        <v>www.beautifulplainssd.ca</v>
      </c>
      <c r="X124" s="35" t="s">
        <v>34</v>
      </c>
    </row>
    <row r="125" spans="1:24" x14ac:dyDescent="0.25">
      <c r="A125" s="55" t="s">
        <v>777</v>
      </c>
      <c r="B125" s="65" t="s">
        <v>461</v>
      </c>
      <c r="C125" s="5" t="s">
        <v>779</v>
      </c>
      <c r="D125" s="5">
        <v>49.103498000000002</v>
      </c>
      <c r="E125" s="72">
        <v>-97.555494999999894</v>
      </c>
      <c r="F125" s="42" t="s">
        <v>31</v>
      </c>
      <c r="G125" s="5" t="s">
        <v>34</v>
      </c>
      <c r="H125" s="5" t="s">
        <v>687</v>
      </c>
      <c r="I125" s="5" t="s">
        <v>32</v>
      </c>
      <c r="J125" s="5">
        <v>16</v>
      </c>
      <c r="K125" s="35">
        <v>2272</v>
      </c>
      <c r="L125" s="42" t="s">
        <v>34</v>
      </c>
      <c r="M125" s="5" t="s">
        <v>34</v>
      </c>
      <c r="N125" s="5" t="s">
        <v>34</v>
      </c>
      <c r="O125" s="5" t="s">
        <v>35</v>
      </c>
      <c r="P125" s="5" t="s">
        <v>35</v>
      </c>
      <c r="Q125" s="5" t="s">
        <v>35</v>
      </c>
      <c r="R125" s="5" t="s">
        <v>34</v>
      </c>
      <c r="S125" s="5" t="s">
        <v>34</v>
      </c>
      <c r="T125" s="5" t="s">
        <v>34</v>
      </c>
      <c r="U125" s="5" t="s">
        <v>34</v>
      </c>
      <c r="V125" s="35" t="s">
        <v>35</v>
      </c>
      <c r="W125" s="78" t="str">
        <f>HYPERLINK("http://www.blsd.ca/","www.blsd.ca")</f>
        <v>www.blsd.ca</v>
      </c>
      <c r="X125" s="35" t="s">
        <v>34</v>
      </c>
    </row>
    <row r="126" spans="1:24" x14ac:dyDescent="0.25">
      <c r="A126" s="55" t="s">
        <v>790</v>
      </c>
      <c r="B126" s="65" t="s">
        <v>461</v>
      </c>
      <c r="C126" s="5" t="s">
        <v>790</v>
      </c>
      <c r="D126" s="5">
        <v>49.848471000000004</v>
      </c>
      <c r="E126" s="72">
        <v>-99.950090000000003</v>
      </c>
      <c r="F126" s="42" t="s">
        <v>31</v>
      </c>
      <c r="G126" s="5" t="s">
        <v>32</v>
      </c>
      <c r="H126" s="5" t="s">
        <v>687</v>
      </c>
      <c r="I126" s="5" t="s">
        <v>32</v>
      </c>
      <c r="J126" s="5">
        <v>22</v>
      </c>
      <c r="K126" s="35">
        <v>8329</v>
      </c>
      <c r="L126" s="42" t="s">
        <v>34</v>
      </c>
      <c r="M126" s="5" t="s">
        <v>34</v>
      </c>
      <c r="N126" s="5" t="s">
        <v>34</v>
      </c>
      <c r="O126" s="5" t="s">
        <v>35</v>
      </c>
      <c r="P126" s="5" t="s">
        <v>35</v>
      </c>
      <c r="Q126" s="5" t="s">
        <v>35</v>
      </c>
      <c r="R126" s="5" t="s">
        <v>34</v>
      </c>
      <c r="S126" s="5" t="s">
        <v>34</v>
      </c>
      <c r="T126" s="5" t="s">
        <v>34</v>
      </c>
      <c r="U126" s="5" t="s">
        <v>34</v>
      </c>
      <c r="V126" s="35" t="s">
        <v>35</v>
      </c>
      <c r="W126" s="78" t="str">
        <f>HYPERLINK("http://www.brandonsd.mb.ca/","www.brandonsd.mb.ca")</f>
        <v>www.brandonsd.mb.ca</v>
      </c>
      <c r="X126" s="35" t="s">
        <v>34</v>
      </c>
    </row>
    <row r="127" spans="1:24" x14ac:dyDescent="0.25">
      <c r="A127" s="55" t="s">
        <v>796</v>
      </c>
      <c r="B127" s="65" t="s">
        <v>461</v>
      </c>
      <c r="C127" s="5" t="s">
        <v>797</v>
      </c>
      <c r="D127" s="5">
        <v>49.739621</v>
      </c>
      <c r="E127" s="72">
        <v>-96.874326999999894</v>
      </c>
      <c r="F127" s="42" t="s">
        <v>122</v>
      </c>
      <c r="G127" s="5" t="s">
        <v>34</v>
      </c>
      <c r="H127" s="5" t="s">
        <v>798</v>
      </c>
      <c r="I127" s="5" t="s">
        <v>34</v>
      </c>
      <c r="J127" s="5">
        <v>37</v>
      </c>
      <c r="K127" s="35">
        <v>5201</v>
      </c>
      <c r="L127" s="42" t="s">
        <v>34</v>
      </c>
      <c r="M127" s="5" t="s">
        <v>34</v>
      </c>
      <c r="N127" s="5" t="s">
        <v>34</v>
      </c>
      <c r="O127" s="5" t="s">
        <v>35</v>
      </c>
      <c r="P127" s="5" t="s">
        <v>35</v>
      </c>
      <c r="Q127" s="5" t="s">
        <v>35</v>
      </c>
      <c r="R127" s="5" t="s">
        <v>34</v>
      </c>
      <c r="S127" s="5" t="s">
        <v>34</v>
      </c>
      <c r="T127" s="5" t="s">
        <v>34</v>
      </c>
      <c r="U127" s="5" t="s">
        <v>34</v>
      </c>
      <c r="V127" s="35" t="s">
        <v>35</v>
      </c>
      <c r="W127" s="78" t="str">
        <f>HYPERLINK("http://www.dsfm.mb.ca/","www.dsfm.mb.ca")</f>
        <v>www.dsfm.mb.ca</v>
      </c>
      <c r="X127" s="35" t="s">
        <v>34</v>
      </c>
    </row>
    <row r="128" spans="1:24" x14ac:dyDescent="0.25">
      <c r="A128" s="55" t="s">
        <v>460</v>
      </c>
      <c r="B128" s="65" t="s">
        <v>461</v>
      </c>
      <c r="C128" s="5" t="s">
        <v>803</v>
      </c>
      <c r="D128" s="5">
        <v>50.6320809999999</v>
      </c>
      <c r="E128" s="72">
        <v>-96.988675000000001</v>
      </c>
      <c r="F128" s="42" t="s">
        <v>31</v>
      </c>
      <c r="G128" s="5" t="s">
        <v>32</v>
      </c>
      <c r="H128" s="5" t="s">
        <v>33</v>
      </c>
      <c r="I128" s="5" t="s">
        <v>34</v>
      </c>
      <c r="J128" s="5">
        <v>8</v>
      </c>
      <c r="K128" s="35">
        <v>1544</v>
      </c>
      <c r="L128" s="42" t="s">
        <v>34</v>
      </c>
      <c r="M128" s="5" t="s">
        <v>34</v>
      </c>
      <c r="N128" s="5" t="s">
        <v>34</v>
      </c>
      <c r="O128" s="5" t="s">
        <v>35</v>
      </c>
      <c r="P128" s="5" t="s">
        <v>35</v>
      </c>
      <c r="Q128" s="5" t="s">
        <v>35</v>
      </c>
      <c r="R128" s="5" t="s">
        <v>34</v>
      </c>
      <c r="S128" s="5" t="s">
        <v>34</v>
      </c>
      <c r="T128" s="5" t="s">
        <v>34</v>
      </c>
      <c r="U128" s="5" t="s">
        <v>34</v>
      </c>
      <c r="V128" s="35" t="s">
        <v>35</v>
      </c>
      <c r="W128" s="78" t="str">
        <f>HYPERLINK("http://www.esd.mb.ca/","www.esd.mb.ca")</f>
        <v>www.esd.mb.ca</v>
      </c>
      <c r="X128" s="35" t="s">
        <v>34</v>
      </c>
    </row>
    <row r="129" spans="1:24" x14ac:dyDescent="0.25">
      <c r="A129" s="55" t="s">
        <v>466</v>
      </c>
      <c r="B129" s="65" t="s">
        <v>461</v>
      </c>
      <c r="C129" s="5" t="s">
        <v>466</v>
      </c>
      <c r="D129" s="5">
        <v>54.765768999999899</v>
      </c>
      <c r="E129" s="72">
        <v>-101.876215</v>
      </c>
      <c r="F129" s="42" t="s">
        <v>31</v>
      </c>
      <c r="G129" s="5" t="s">
        <v>34</v>
      </c>
      <c r="H129" s="5" t="s">
        <v>33</v>
      </c>
      <c r="I129" s="5" t="s">
        <v>34</v>
      </c>
      <c r="J129" s="5">
        <v>4</v>
      </c>
      <c r="K129" s="35">
        <v>1001</v>
      </c>
      <c r="L129" s="42" t="s">
        <v>34</v>
      </c>
      <c r="M129" s="5" t="s">
        <v>34</v>
      </c>
      <c r="N129" s="5" t="s">
        <v>34</v>
      </c>
      <c r="O129" s="5" t="s">
        <v>35</v>
      </c>
      <c r="P129" s="5" t="s">
        <v>35</v>
      </c>
      <c r="Q129" s="5" t="s">
        <v>35</v>
      </c>
      <c r="R129" s="5" t="s">
        <v>34</v>
      </c>
      <c r="S129" s="5" t="s">
        <v>34</v>
      </c>
      <c r="T129" s="5" t="s">
        <v>34</v>
      </c>
      <c r="U129" s="5" t="s">
        <v>34</v>
      </c>
      <c r="V129" s="35" t="s">
        <v>35</v>
      </c>
      <c r="W129" s="78" t="str">
        <f>HYPERLINK("http://www.ffsd.mb.ca/","www.ffsd.mb.ca")</f>
        <v>www.ffsd.mb.ca</v>
      </c>
      <c r="X129" s="35" t="s">
        <v>34</v>
      </c>
    </row>
    <row r="130" spans="1:24" x14ac:dyDescent="0.25">
      <c r="A130" s="55" t="s">
        <v>818</v>
      </c>
      <c r="B130" s="65" t="s">
        <v>461</v>
      </c>
      <c r="C130" s="5" t="s">
        <v>819</v>
      </c>
      <c r="D130" s="5">
        <v>49.848668000000004</v>
      </c>
      <c r="E130" s="72">
        <v>-100.932528</v>
      </c>
      <c r="F130" s="42" t="s">
        <v>31</v>
      </c>
      <c r="G130" s="5" t="s">
        <v>34</v>
      </c>
      <c r="H130" s="5" t="s">
        <v>33</v>
      </c>
      <c r="I130" s="5" t="s">
        <v>34</v>
      </c>
      <c r="J130" s="5">
        <v>10</v>
      </c>
      <c r="K130" s="35">
        <v>1368</v>
      </c>
      <c r="L130" s="42" t="s">
        <v>34</v>
      </c>
      <c r="M130" s="5" t="s">
        <v>34</v>
      </c>
      <c r="N130" s="5" t="s">
        <v>34</v>
      </c>
      <c r="O130" s="5" t="s">
        <v>35</v>
      </c>
      <c r="P130" s="5" t="s">
        <v>35</v>
      </c>
      <c r="Q130" s="5" t="s">
        <v>35</v>
      </c>
      <c r="R130" s="5" t="s">
        <v>34</v>
      </c>
      <c r="S130" s="5" t="s">
        <v>34</v>
      </c>
      <c r="T130" s="5" t="s">
        <v>34</v>
      </c>
      <c r="U130" s="5" t="s">
        <v>34</v>
      </c>
      <c r="V130" s="35" t="s">
        <v>35</v>
      </c>
      <c r="W130" s="78" t="str">
        <f>HYPERLINK("http://www.flbsd.mb.ca/","www.flbsd.mb.ca")</f>
        <v>www.flbsd.mb.ca</v>
      </c>
      <c r="X130" s="35" t="s">
        <v>34</v>
      </c>
    </row>
    <row r="131" spans="1:24" x14ac:dyDescent="0.25">
      <c r="A131" s="55" t="s">
        <v>469</v>
      </c>
      <c r="B131" s="65" t="s">
        <v>461</v>
      </c>
      <c r="C131" s="6" t="s">
        <v>529</v>
      </c>
      <c r="D131" s="5">
        <v>49.873612999999899</v>
      </c>
      <c r="E131" s="72">
        <v>-97.073865999999896</v>
      </c>
      <c r="F131" s="42" t="s">
        <v>31</v>
      </c>
      <c r="G131" s="5" t="s">
        <v>32</v>
      </c>
      <c r="H131" s="5" t="s">
        <v>33</v>
      </c>
      <c r="I131" s="5" t="s">
        <v>34</v>
      </c>
      <c r="J131" s="5">
        <v>42</v>
      </c>
      <c r="K131" s="35">
        <v>6704</v>
      </c>
      <c r="L131" s="42" t="s">
        <v>34</v>
      </c>
      <c r="M131" s="5" t="s">
        <v>34</v>
      </c>
      <c r="N131" s="5" t="s">
        <v>34</v>
      </c>
      <c r="O131" s="5" t="s">
        <v>35</v>
      </c>
      <c r="P131" s="5" t="s">
        <v>35</v>
      </c>
      <c r="Q131" s="5" t="s">
        <v>35</v>
      </c>
      <c r="R131" s="5" t="s">
        <v>34</v>
      </c>
      <c r="S131" s="5" t="s">
        <v>34</v>
      </c>
      <c r="T131" s="5" t="s">
        <v>34</v>
      </c>
      <c r="U131" s="5" t="s">
        <v>34</v>
      </c>
      <c r="V131" s="35" t="s">
        <v>35</v>
      </c>
      <c r="W131" s="78" t="str">
        <f>HYPERLINK("http://www.frontiersd.mb.ca/","www.frontiersd.mb.ca")</f>
        <v>www.frontiersd.mb.ca</v>
      </c>
      <c r="X131" s="35" t="s">
        <v>34</v>
      </c>
    </row>
    <row r="132" spans="1:24" x14ac:dyDescent="0.25">
      <c r="A132" s="55" t="s">
        <v>471</v>
      </c>
      <c r="B132" s="65" t="s">
        <v>461</v>
      </c>
      <c r="C132" s="5" t="s">
        <v>901</v>
      </c>
      <c r="D132" s="5">
        <v>49.189798000000003</v>
      </c>
      <c r="E132" s="72">
        <v>-97.934635999999898</v>
      </c>
      <c r="F132" s="42" t="s">
        <v>31</v>
      </c>
      <c r="G132" s="5" t="s">
        <v>34</v>
      </c>
      <c r="H132" s="5" t="s">
        <v>33</v>
      </c>
      <c r="I132" s="5" t="s">
        <v>34</v>
      </c>
      <c r="J132" s="5">
        <v>10</v>
      </c>
      <c r="K132" s="35">
        <v>4335</v>
      </c>
      <c r="L132" s="42" t="s">
        <v>34</v>
      </c>
      <c r="M132" s="5" t="s">
        <v>34</v>
      </c>
      <c r="N132" s="5" t="s">
        <v>34</v>
      </c>
      <c r="O132" s="5" t="s">
        <v>35</v>
      </c>
      <c r="P132" s="5" t="s">
        <v>35</v>
      </c>
      <c r="Q132" s="5" t="s">
        <v>35</v>
      </c>
      <c r="R132" s="5" t="s">
        <v>34</v>
      </c>
      <c r="S132" s="5" t="s">
        <v>34</v>
      </c>
      <c r="T132" s="5" t="s">
        <v>34</v>
      </c>
      <c r="U132" s="5" t="s">
        <v>34</v>
      </c>
      <c r="V132" s="35" t="s">
        <v>35</v>
      </c>
      <c r="W132" s="78" t="str">
        <f>HYPERLINK("http://www.gvsd.ca/","www.gvsd.ca")</f>
        <v>www.gvsd.ca</v>
      </c>
      <c r="X132" s="35" t="s">
        <v>34</v>
      </c>
    </row>
    <row r="133" spans="1:24" x14ac:dyDescent="0.25">
      <c r="A133" s="55" t="s">
        <v>906</v>
      </c>
      <c r="B133" s="65" t="s">
        <v>461</v>
      </c>
      <c r="C133" s="5" t="s">
        <v>908</v>
      </c>
      <c r="D133" s="5">
        <v>49.513277000000002</v>
      </c>
      <c r="E133" s="72">
        <v>-96.689528999999894</v>
      </c>
      <c r="F133" s="42" t="s">
        <v>31</v>
      </c>
      <c r="G133" s="5" t="s">
        <v>34</v>
      </c>
      <c r="H133" s="5" t="s">
        <v>33</v>
      </c>
      <c r="I133" s="5" t="s">
        <v>34</v>
      </c>
      <c r="J133" s="5">
        <v>18</v>
      </c>
      <c r="K133" s="35">
        <v>7721</v>
      </c>
      <c r="L133" s="42" t="s">
        <v>34</v>
      </c>
      <c r="M133" s="5" t="s">
        <v>34</v>
      </c>
      <c r="N133" s="5" t="s">
        <v>34</v>
      </c>
      <c r="O133" s="5" t="s">
        <v>35</v>
      </c>
      <c r="P133" s="5" t="s">
        <v>35</v>
      </c>
      <c r="Q133" s="5" t="s">
        <v>35</v>
      </c>
      <c r="R133" s="5" t="s">
        <v>34</v>
      </c>
      <c r="S133" s="5" t="s">
        <v>34</v>
      </c>
      <c r="T133" s="5" t="s">
        <v>34</v>
      </c>
      <c r="U133" s="5" t="s">
        <v>34</v>
      </c>
      <c r="V133" s="35" t="s">
        <v>35</v>
      </c>
      <c r="W133" s="78" t="str">
        <f>HYPERLINK("http://www.hsd.ca/","www.hsd.ca")</f>
        <v>www.hsd.ca</v>
      </c>
      <c r="X133" s="35" t="s">
        <v>34</v>
      </c>
    </row>
    <row r="134" spans="1:24" x14ac:dyDescent="0.25">
      <c r="A134" s="55" t="s">
        <v>915</v>
      </c>
      <c r="B134" s="65" t="s">
        <v>461</v>
      </c>
      <c r="C134" s="5" t="s">
        <v>916</v>
      </c>
      <c r="D134" s="5">
        <v>50.137633999999899</v>
      </c>
      <c r="E134" s="72">
        <v>-97.323025999999899</v>
      </c>
      <c r="F134" s="42" t="s">
        <v>31</v>
      </c>
      <c r="G134" s="5" t="s">
        <v>32</v>
      </c>
      <c r="H134" s="5" t="s">
        <v>687</v>
      </c>
      <c r="I134" s="5" t="s">
        <v>32</v>
      </c>
      <c r="J134" s="5">
        <v>13</v>
      </c>
      <c r="K134" s="35">
        <v>2815</v>
      </c>
      <c r="L134" s="42" t="s">
        <v>34</v>
      </c>
      <c r="M134" s="5" t="s">
        <v>34</v>
      </c>
      <c r="N134" s="5" t="s">
        <v>34</v>
      </c>
      <c r="O134" s="5" t="s">
        <v>35</v>
      </c>
      <c r="P134" s="5" t="s">
        <v>35</v>
      </c>
      <c r="Q134" s="5" t="s">
        <v>35</v>
      </c>
      <c r="R134" s="5" t="s">
        <v>34</v>
      </c>
      <c r="S134" s="5" t="s">
        <v>34</v>
      </c>
      <c r="T134" s="5" t="s">
        <v>34</v>
      </c>
      <c r="U134" s="5" t="s">
        <v>34</v>
      </c>
      <c r="V134" s="35" t="s">
        <v>35</v>
      </c>
      <c r="W134" s="78" t="str">
        <f>HYPERLINK("http://www.isd21.mb.ca/","www.isd21.mb.ca")</f>
        <v>www.isd21.mb.ca</v>
      </c>
      <c r="X134" s="35" t="s">
        <v>34</v>
      </c>
    </row>
    <row r="135" spans="1:24" x14ac:dyDescent="0.25">
      <c r="A135" s="55" t="s">
        <v>476</v>
      </c>
      <c r="B135" s="65" t="s">
        <v>461</v>
      </c>
      <c r="C135" s="5" t="s">
        <v>922</v>
      </c>
      <c r="D135" s="5">
        <v>53.825527000000001</v>
      </c>
      <c r="E135" s="72">
        <v>-101.247613</v>
      </c>
      <c r="F135" s="42" t="s">
        <v>31</v>
      </c>
      <c r="G135" s="5" t="s">
        <v>34</v>
      </c>
      <c r="H135" s="5" t="s">
        <v>687</v>
      </c>
      <c r="I135" s="5" t="s">
        <v>32</v>
      </c>
      <c r="J135" s="5">
        <v>5</v>
      </c>
      <c r="K135" s="35">
        <v>1632</v>
      </c>
      <c r="L135" s="42" t="s">
        <v>34</v>
      </c>
      <c r="M135" s="5" t="s">
        <v>34</v>
      </c>
      <c r="N135" s="5" t="s">
        <v>34</v>
      </c>
      <c r="O135" s="5" t="s">
        <v>35</v>
      </c>
      <c r="P135" s="5" t="s">
        <v>35</v>
      </c>
      <c r="Q135" s="5" t="s">
        <v>35</v>
      </c>
      <c r="R135" s="5" t="s">
        <v>34</v>
      </c>
      <c r="S135" s="5" t="s">
        <v>34</v>
      </c>
      <c r="T135" s="5" t="s">
        <v>34</v>
      </c>
      <c r="U135" s="5" t="s">
        <v>34</v>
      </c>
      <c r="V135" s="35" t="s">
        <v>35</v>
      </c>
      <c r="W135" s="78" t="str">
        <f>HYPERLINK("http://www.ksd.mb.ca/","www.ksd.mb.ca")</f>
        <v>www.ksd.mb.ca</v>
      </c>
      <c r="X135" s="35" t="s">
        <v>34</v>
      </c>
    </row>
    <row r="136" spans="1:24" x14ac:dyDescent="0.25">
      <c r="A136" s="55" t="s">
        <v>929</v>
      </c>
      <c r="B136" s="65" t="s">
        <v>461</v>
      </c>
      <c r="C136" s="5" t="s">
        <v>930</v>
      </c>
      <c r="D136" s="5">
        <v>50.860413000000001</v>
      </c>
      <c r="E136" s="72">
        <v>-98.101895999999897</v>
      </c>
      <c r="F136" s="42" t="s">
        <v>31</v>
      </c>
      <c r="G136" s="5" t="s">
        <v>34</v>
      </c>
      <c r="H136" s="5" t="s">
        <v>33</v>
      </c>
      <c r="I136" s="5" t="s">
        <v>34</v>
      </c>
      <c r="J136" s="5">
        <v>11</v>
      </c>
      <c r="K136" s="35">
        <v>1195</v>
      </c>
      <c r="L136" s="42" t="s">
        <v>34</v>
      </c>
      <c r="M136" s="5" t="s">
        <v>34</v>
      </c>
      <c r="N136" s="5" t="s">
        <v>34</v>
      </c>
      <c r="O136" s="5" t="s">
        <v>35</v>
      </c>
      <c r="P136" s="5" t="s">
        <v>35</v>
      </c>
      <c r="Q136" s="5" t="s">
        <v>35</v>
      </c>
      <c r="R136" s="5" t="s">
        <v>34</v>
      </c>
      <c r="S136" s="5" t="s">
        <v>34</v>
      </c>
      <c r="T136" s="5" t="s">
        <v>34</v>
      </c>
      <c r="U136" s="5" t="s">
        <v>34</v>
      </c>
      <c r="V136" s="35" t="s">
        <v>35</v>
      </c>
      <c r="W136" s="78" t="str">
        <f>HYPERLINK("http://www.lakeshoresd.mb.ca/","www.lakeshoresd.mb.ca")</f>
        <v>www.lakeshoresd.mb.ca</v>
      </c>
      <c r="X136" s="35" t="s">
        <v>34</v>
      </c>
    </row>
    <row r="137" spans="1:24" x14ac:dyDescent="0.25">
      <c r="A137" s="55" t="s">
        <v>936</v>
      </c>
      <c r="B137" s="65" t="s">
        <v>461</v>
      </c>
      <c r="C137" s="5" t="s">
        <v>937</v>
      </c>
      <c r="D137" s="5">
        <v>50.143573000000004</v>
      </c>
      <c r="E137" s="72">
        <v>-96.886714999999896</v>
      </c>
      <c r="F137" s="42" t="s">
        <v>31</v>
      </c>
      <c r="G137" s="5" t="s">
        <v>32</v>
      </c>
      <c r="H137" s="5" t="s">
        <v>687</v>
      </c>
      <c r="I137" s="5" t="s">
        <v>32</v>
      </c>
      <c r="J137" s="5">
        <v>15</v>
      </c>
      <c r="K137" s="35">
        <v>4257</v>
      </c>
      <c r="L137" s="42" t="s">
        <v>34</v>
      </c>
      <c r="M137" s="5" t="s">
        <v>34</v>
      </c>
      <c r="N137" s="5" t="s">
        <v>34</v>
      </c>
      <c r="O137" s="5" t="s">
        <v>35</v>
      </c>
      <c r="P137" s="5" t="s">
        <v>35</v>
      </c>
      <c r="Q137" s="5" t="s">
        <v>35</v>
      </c>
      <c r="R137" s="5" t="s">
        <v>34</v>
      </c>
      <c r="S137" s="5" t="s">
        <v>34</v>
      </c>
      <c r="T137" s="5" t="s">
        <v>34</v>
      </c>
      <c r="U137" s="5" t="s">
        <v>34</v>
      </c>
      <c r="V137" s="35" t="s">
        <v>35</v>
      </c>
      <c r="W137" s="78" t="str">
        <f>HYPERLINK("http://www.lssd.ca/","www.lssd.ca")</f>
        <v>www.lssd.ca</v>
      </c>
      <c r="X137" s="35" t="s">
        <v>34</v>
      </c>
    </row>
    <row r="138" spans="1:24" x14ac:dyDescent="0.25">
      <c r="A138" s="55" t="s">
        <v>56</v>
      </c>
      <c r="B138" s="65" t="s">
        <v>461</v>
      </c>
      <c r="C138" s="5" t="s">
        <v>529</v>
      </c>
      <c r="D138" s="5">
        <v>49.845294000000003</v>
      </c>
      <c r="E138" s="72">
        <v>-97.113236000000001</v>
      </c>
      <c r="F138" s="42" t="s">
        <v>948</v>
      </c>
      <c r="G138" s="5" t="s">
        <v>32</v>
      </c>
      <c r="H138" s="5" t="s">
        <v>949</v>
      </c>
      <c r="I138" s="5" t="s">
        <v>34</v>
      </c>
      <c r="J138" s="5">
        <v>40</v>
      </c>
      <c r="K138" s="35">
        <v>14343</v>
      </c>
      <c r="L138" s="42" t="s">
        <v>34</v>
      </c>
      <c r="M138" s="5" t="s">
        <v>34</v>
      </c>
      <c r="N138" s="5" t="s">
        <v>34</v>
      </c>
      <c r="O138" s="5" t="s">
        <v>35</v>
      </c>
      <c r="P138" s="5" t="s">
        <v>35</v>
      </c>
      <c r="Q138" s="5" t="s">
        <v>35</v>
      </c>
      <c r="R138" s="5" t="s">
        <v>34</v>
      </c>
      <c r="S138" s="5" t="s">
        <v>34</v>
      </c>
      <c r="T138" s="5" t="s">
        <v>34</v>
      </c>
      <c r="U138" s="5" t="s">
        <v>34</v>
      </c>
      <c r="V138" s="35" t="s">
        <v>35</v>
      </c>
      <c r="W138" s="78" t="str">
        <f>HYPERLINK("http://www.lrsd.net/","www.lrsd.net")</f>
        <v>www.lrsd.net</v>
      </c>
      <c r="X138" s="35" t="s">
        <v>34</v>
      </c>
    </row>
    <row r="139" spans="1:24" x14ac:dyDescent="0.25">
      <c r="A139" s="55" t="s">
        <v>957</v>
      </c>
      <c r="B139" s="65" t="s">
        <v>461</v>
      </c>
      <c r="C139" s="5" t="s">
        <v>958</v>
      </c>
      <c r="D139" s="5">
        <v>51.150036999999898</v>
      </c>
      <c r="E139" s="72">
        <v>-100.0497</v>
      </c>
      <c r="F139" s="42" t="s">
        <v>31</v>
      </c>
      <c r="G139" s="5" t="s">
        <v>34</v>
      </c>
      <c r="H139" s="5" t="s">
        <v>33</v>
      </c>
      <c r="I139" s="5" t="s">
        <v>34</v>
      </c>
      <c r="J139" s="5">
        <v>16</v>
      </c>
      <c r="K139" s="35">
        <v>3225</v>
      </c>
      <c r="L139" s="42" t="s">
        <v>34</v>
      </c>
      <c r="M139" s="5" t="s">
        <v>34</v>
      </c>
      <c r="N139" s="5" t="s">
        <v>34</v>
      </c>
      <c r="O139" s="5" t="s">
        <v>35</v>
      </c>
      <c r="P139" s="5" t="s">
        <v>35</v>
      </c>
      <c r="Q139" s="5" t="s">
        <v>35</v>
      </c>
      <c r="R139" s="5" t="s">
        <v>34</v>
      </c>
      <c r="S139" s="5" t="s">
        <v>34</v>
      </c>
      <c r="T139" s="5" t="s">
        <v>34</v>
      </c>
      <c r="U139" s="5" t="s">
        <v>34</v>
      </c>
      <c r="V139" s="35" t="s">
        <v>35</v>
      </c>
      <c r="W139" s="78" t="str">
        <f>HYPERLINK("http://www.mvsd.ca/","www.mvsd.ca")</f>
        <v>www.mvsd.ca</v>
      </c>
      <c r="X139" s="35" t="s">
        <v>34</v>
      </c>
    </row>
    <row r="140" spans="1:24" x14ac:dyDescent="0.25">
      <c r="A140" s="55" t="s">
        <v>480</v>
      </c>
      <c r="B140" s="65" t="s">
        <v>461</v>
      </c>
      <c r="C140" s="5" t="s">
        <v>968</v>
      </c>
      <c r="D140" s="5">
        <v>55.747028999999898</v>
      </c>
      <c r="E140" s="72">
        <v>-97.871949999999899</v>
      </c>
      <c r="F140" s="42" t="s">
        <v>31</v>
      </c>
      <c r="G140" s="5" t="s">
        <v>34</v>
      </c>
      <c r="H140" s="5" t="s">
        <v>33</v>
      </c>
      <c r="I140" s="5" t="s">
        <v>34</v>
      </c>
      <c r="J140" s="5">
        <v>7</v>
      </c>
      <c r="K140" s="35">
        <v>2888</v>
      </c>
      <c r="L140" s="42" t="s">
        <v>34</v>
      </c>
      <c r="M140" s="5" t="s">
        <v>34</v>
      </c>
      <c r="N140" s="5" t="s">
        <v>34</v>
      </c>
      <c r="O140" s="5" t="s">
        <v>35</v>
      </c>
      <c r="P140" s="5" t="s">
        <v>35</v>
      </c>
      <c r="Q140" s="5" t="s">
        <v>35</v>
      </c>
      <c r="R140" s="5" t="s">
        <v>34</v>
      </c>
      <c r="S140" s="5" t="s">
        <v>34</v>
      </c>
      <c r="T140" s="5" t="s">
        <v>34</v>
      </c>
      <c r="U140" s="5" t="s">
        <v>34</v>
      </c>
      <c r="V140" s="35" t="s">
        <v>35</v>
      </c>
      <c r="W140" s="78" t="str">
        <f>HYPERLINK("http://www.mysterynet.mb.ca/","www.mysterynet.mb.ca")</f>
        <v>www.mysterynet.mb.ca</v>
      </c>
      <c r="X140" s="35" t="s">
        <v>34</v>
      </c>
    </row>
    <row r="141" spans="1:24" x14ac:dyDescent="0.25">
      <c r="A141" s="55" t="s">
        <v>976</v>
      </c>
      <c r="B141" s="65" t="s">
        <v>461</v>
      </c>
      <c r="C141" s="5" t="s">
        <v>977</v>
      </c>
      <c r="D141" s="5">
        <v>50.423045000000002</v>
      </c>
      <c r="E141" s="72">
        <v>-101.040938</v>
      </c>
      <c r="F141" s="42" t="s">
        <v>31</v>
      </c>
      <c r="G141" s="5" t="s">
        <v>32</v>
      </c>
      <c r="H141" s="5" t="s">
        <v>33</v>
      </c>
      <c r="I141" s="5" t="s">
        <v>34</v>
      </c>
      <c r="J141" s="5">
        <v>16</v>
      </c>
      <c r="K141" s="35">
        <v>2075</v>
      </c>
      <c r="L141" s="42" t="s">
        <v>34</v>
      </c>
      <c r="M141" s="5" t="s">
        <v>34</v>
      </c>
      <c r="N141" s="5" t="s">
        <v>34</v>
      </c>
      <c r="O141" s="5" t="s">
        <v>35</v>
      </c>
      <c r="P141" s="5" t="s">
        <v>35</v>
      </c>
      <c r="Q141" s="5" t="s">
        <v>35</v>
      </c>
      <c r="R141" s="5" t="s">
        <v>34</v>
      </c>
      <c r="S141" s="5" t="s">
        <v>34</v>
      </c>
      <c r="T141" s="5" t="s">
        <v>34</v>
      </c>
      <c r="U141" s="5" t="s">
        <v>34</v>
      </c>
      <c r="V141" s="35" t="s">
        <v>35</v>
      </c>
      <c r="W141" s="78" t="str">
        <f>HYPERLINK("http://www.pwsd.ca/","www.pwsd.ca")</f>
        <v>www.pwsd.ca</v>
      </c>
      <c r="X141" s="35" t="s">
        <v>34</v>
      </c>
    </row>
    <row r="142" spans="1:24" x14ac:dyDescent="0.25">
      <c r="A142" s="55" t="s">
        <v>983</v>
      </c>
      <c r="B142" s="65" t="s">
        <v>461</v>
      </c>
      <c r="C142" s="5" t="s">
        <v>529</v>
      </c>
      <c r="D142" s="5">
        <v>49.815002</v>
      </c>
      <c r="E142" s="72">
        <v>-97.191508999999897</v>
      </c>
      <c r="F142" s="42" t="s">
        <v>31</v>
      </c>
      <c r="G142" s="5" t="s">
        <v>32</v>
      </c>
      <c r="H142" s="5" t="s">
        <v>33</v>
      </c>
      <c r="I142" s="5" t="s">
        <v>34</v>
      </c>
      <c r="J142" s="5">
        <v>35</v>
      </c>
      <c r="K142" s="35">
        <v>12709</v>
      </c>
      <c r="L142" s="42" t="s">
        <v>34</v>
      </c>
      <c r="M142" s="5" t="s">
        <v>34</v>
      </c>
      <c r="N142" s="5" t="s">
        <v>34</v>
      </c>
      <c r="O142" s="5" t="s">
        <v>35</v>
      </c>
      <c r="P142" s="5" t="s">
        <v>35</v>
      </c>
      <c r="Q142" s="5" t="s">
        <v>35</v>
      </c>
      <c r="R142" s="5" t="s">
        <v>34</v>
      </c>
      <c r="S142" s="5" t="s">
        <v>34</v>
      </c>
      <c r="T142" s="5" t="s">
        <v>34</v>
      </c>
      <c r="U142" s="5" t="s">
        <v>34</v>
      </c>
      <c r="V142" s="35" t="s">
        <v>35</v>
      </c>
      <c r="W142" s="78" t="str">
        <f>HYPERLINK("http://www.pembinatrails.ca/","www.pembinatrails.ca")</f>
        <v>www.pembinatrails.ca</v>
      </c>
      <c r="X142" s="35" t="s">
        <v>34</v>
      </c>
    </row>
    <row r="143" spans="1:24" x14ac:dyDescent="0.25">
      <c r="A143" s="55" t="s">
        <v>484</v>
      </c>
      <c r="B143" s="65" t="s">
        <v>461</v>
      </c>
      <c r="C143" s="5" t="s">
        <v>991</v>
      </c>
      <c r="D143" s="5">
        <v>50.2249979999999</v>
      </c>
      <c r="E143" s="72">
        <v>-98.950765000000004</v>
      </c>
      <c r="F143" s="42" t="s">
        <v>31</v>
      </c>
      <c r="G143" s="5" t="s">
        <v>34</v>
      </c>
      <c r="H143" s="5" t="s">
        <v>33</v>
      </c>
      <c r="I143" s="5" t="s">
        <v>34</v>
      </c>
      <c r="J143" s="5">
        <v>14</v>
      </c>
      <c r="K143" s="35">
        <v>1100</v>
      </c>
      <c r="L143" s="42" t="s">
        <v>34</v>
      </c>
      <c r="M143" s="5" t="s">
        <v>34</v>
      </c>
      <c r="N143" s="5" t="s">
        <v>34</v>
      </c>
      <c r="O143" s="5" t="s">
        <v>35</v>
      </c>
      <c r="P143" s="5" t="s">
        <v>35</v>
      </c>
      <c r="Q143" s="5" t="s">
        <v>35</v>
      </c>
      <c r="R143" s="5" t="s">
        <v>34</v>
      </c>
      <c r="S143" s="5" t="s">
        <v>34</v>
      </c>
      <c r="T143" s="5" t="s">
        <v>34</v>
      </c>
      <c r="U143" s="5" t="s">
        <v>34</v>
      </c>
      <c r="V143" s="35" t="s">
        <v>35</v>
      </c>
      <c r="W143" s="78" t="str">
        <f>HYPERLINK("http://www.pinecreeksd.mb.ca/","www.pinecreeksd.mb.ca")</f>
        <v>www.pinecreeksd.mb.ca</v>
      </c>
      <c r="X143" s="35" t="s">
        <v>34</v>
      </c>
    </row>
    <row r="144" spans="1:24" x14ac:dyDescent="0.25">
      <c r="A144" s="55" t="s">
        <v>488</v>
      </c>
      <c r="B144" s="65" t="s">
        <v>461</v>
      </c>
      <c r="C144" s="5" t="s">
        <v>488</v>
      </c>
      <c r="D144" s="5">
        <v>49.972321000000001</v>
      </c>
      <c r="E144" s="72">
        <v>-98.290324999999896</v>
      </c>
      <c r="F144" s="42" t="s">
        <v>31</v>
      </c>
      <c r="G144" s="5" t="s">
        <v>32</v>
      </c>
      <c r="H144" s="5" t="s">
        <v>33</v>
      </c>
      <c r="I144" s="5" t="s">
        <v>34</v>
      </c>
      <c r="J144" s="5">
        <v>18</v>
      </c>
      <c r="K144" s="35">
        <v>3308</v>
      </c>
      <c r="L144" s="42" t="s">
        <v>34</v>
      </c>
      <c r="M144" s="5" t="s">
        <v>34</v>
      </c>
      <c r="N144" s="5" t="s">
        <v>34</v>
      </c>
      <c r="O144" s="5" t="s">
        <v>35</v>
      </c>
      <c r="P144" s="5" t="s">
        <v>35</v>
      </c>
      <c r="Q144" s="5" t="s">
        <v>35</v>
      </c>
      <c r="R144" s="5" t="s">
        <v>34</v>
      </c>
      <c r="S144" s="5" t="s">
        <v>34</v>
      </c>
      <c r="T144" s="5" t="s">
        <v>32</v>
      </c>
      <c r="U144" s="5" t="s">
        <v>34</v>
      </c>
      <c r="V144" s="35" t="s">
        <v>35</v>
      </c>
      <c r="W144" s="78" t="str">
        <f>HYPERLINK("http://www.plpsd.mb.ca/","www.plpsd.mb.ca")</f>
        <v>www.plpsd.mb.ca</v>
      </c>
      <c r="X144" s="35" t="s">
        <v>32</v>
      </c>
    </row>
    <row r="145" spans="1:24" x14ac:dyDescent="0.25">
      <c r="A145" s="55" t="s">
        <v>490</v>
      </c>
      <c r="B145" s="65" t="s">
        <v>461</v>
      </c>
      <c r="C145" s="5" t="s">
        <v>1003</v>
      </c>
      <c r="D145" s="5">
        <v>49.508564999999898</v>
      </c>
      <c r="E145" s="72">
        <v>-98.001699000000002</v>
      </c>
      <c r="F145" s="42" t="s">
        <v>31</v>
      </c>
      <c r="G145" s="5" t="s">
        <v>34</v>
      </c>
      <c r="H145" s="5" t="s">
        <v>33</v>
      </c>
      <c r="I145" s="5" t="s">
        <v>34</v>
      </c>
      <c r="J145" s="5">
        <v>25</v>
      </c>
      <c r="K145" s="35">
        <v>2124</v>
      </c>
      <c r="L145" s="42" t="s">
        <v>34</v>
      </c>
      <c r="M145" s="5" t="s">
        <v>34</v>
      </c>
      <c r="N145" s="5" t="s">
        <v>34</v>
      </c>
      <c r="O145" s="5" t="s">
        <v>35</v>
      </c>
      <c r="P145" s="5" t="s">
        <v>35</v>
      </c>
      <c r="Q145" s="5" t="s">
        <v>35</v>
      </c>
      <c r="R145" s="5" t="s">
        <v>34</v>
      </c>
      <c r="S145" s="5" t="s">
        <v>34</v>
      </c>
      <c r="T145" s="5" t="s">
        <v>34</v>
      </c>
      <c r="U145" s="5" t="s">
        <v>34</v>
      </c>
      <c r="V145" s="35" t="s">
        <v>35</v>
      </c>
      <c r="W145" s="78" t="str">
        <f>HYPERLINK("http://www.prsdmb.ca/","www.prsdmb.ca")</f>
        <v>www.prsdmb.ca</v>
      </c>
      <c r="X145" s="35" t="s">
        <v>34</v>
      </c>
    </row>
    <row r="146" spans="1:24" x14ac:dyDescent="0.25">
      <c r="A146" s="55" t="s">
        <v>496</v>
      </c>
      <c r="B146" s="65" t="s">
        <v>461</v>
      </c>
      <c r="C146" s="5" t="s">
        <v>1006</v>
      </c>
      <c r="D146" s="5">
        <v>49.410739999999898</v>
      </c>
      <c r="E146" s="72">
        <v>-98.789671999999896</v>
      </c>
      <c r="F146" s="42" t="s">
        <v>31</v>
      </c>
      <c r="G146" s="5" t="s">
        <v>34</v>
      </c>
      <c r="H146" s="5" t="s">
        <v>33</v>
      </c>
      <c r="I146" s="5" t="s">
        <v>34</v>
      </c>
      <c r="J146" s="5">
        <v>29</v>
      </c>
      <c r="K146" s="35">
        <v>2082</v>
      </c>
      <c r="L146" s="42" t="s">
        <v>34</v>
      </c>
      <c r="M146" s="5" t="s">
        <v>34</v>
      </c>
      <c r="N146" s="5" t="s">
        <v>34</v>
      </c>
      <c r="O146" s="5" t="s">
        <v>35</v>
      </c>
      <c r="P146" s="5" t="s">
        <v>35</v>
      </c>
      <c r="Q146" s="5" t="s">
        <v>35</v>
      </c>
      <c r="R146" s="5" t="s">
        <v>34</v>
      </c>
      <c r="S146" s="5" t="s">
        <v>34</v>
      </c>
      <c r="T146" s="5" t="s">
        <v>34</v>
      </c>
      <c r="U146" s="5" t="s">
        <v>34</v>
      </c>
      <c r="V146" s="35" t="s">
        <v>35</v>
      </c>
      <c r="W146" s="78" t="str">
        <f>HYPERLINK("http://www.prairiespirit.mb.ca/","www.prairiespirit.mb.ca")</f>
        <v>www.prairiespirit.mb.ca</v>
      </c>
      <c r="X146" s="35" t="s">
        <v>34</v>
      </c>
    </row>
    <row r="147" spans="1:24" x14ac:dyDescent="0.25">
      <c r="A147" s="55" t="s">
        <v>1014</v>
      </c>
      <c r="B147" s="65" t="s">
        <v>461</v>
      </c>
      <c r="C147" s="5" t="s">
        <v>1016</v>
      </c>
      <c r="D147" s="5">
        <v>49.354483000000002</v>
      </c>
      <c r="E147" s="72">
        <v>-97.364688000000001</v>
      </c>
      <c r="F147" s="42" t="s">
        <v>31</v>
      </c>
      <c r="G147" s="5" t="s">
        <v>34</v>
      </c>
      <c r="H147" s="5" t="s">
        <v>33</v>
      </c>
      <c r="I147" s="5" t="s">
        <v>34</v>
      </c>
      <c r="J147" s="5">
        <v>15</v>
      </c>
      <c r="K147" s="35">
        <v>2050</v>
      </c>
      <c r="L147" s="42" t="s">
        <v>34</v>
      </c>
      <c r="M147" s="5" t="s">
        <v>34</v>
      </c>
      <c r="N147" s="5" t="s">
        <v>34</v>
      </c>
      <c r="O147" s="5" t="s">
        <v>35</v>
      </c>
      <c r="P147" s="5" t="s">
        <v>35</v>
      </c>
      <c r="Q147" s="5" t="s">
        <v>35</v>
      </c>
      <c r="R147" s="5" t="s">
        <v>34</v>
      </c>
      <c r="S147" s="5" t="s">
        <v>34</v>
      </c>
      <c r="T147" s="5" t="s">
        <v>34</v>
      </c>
      <c r="U147" s="5" t="s">
        <v>34</v>
      </c>
      <c r="V147" s="35" t="s">
        <v>35</v>
      </c>
      <c r="W147" s="78" t="str">
        <f>HYPERLINK("http://www.rrvsd.ca/","www.rrvsd.ca")</f>
        <v>www.rrvsd.ca</v>
      </c>
      <c r="X147" s="35" t="s">
        <v>34</v>
      </c>
    </row>
    <row r="148" spans="1:24" x14ac:dyDescent="0.25">
      <c r="A148" s="55" t="s">
        <v>1023</v>
      </c>
      <c r="B148" s="65" t="s">
        <v>461</v>
      </c>
      <c r="C148" s="5" t="s">
        <v>529</v>
      </c>
      <c r="D148" s="5">
        <v>49.919072999999898</v>
      </c>
      <c r="E148" s="72">
        <v>-97.101763000000005</v>
      </c>
      <c r="F148" s="42" t="s">
        <v>31</v>
      </c>
      <c r="G148" s="5" t="s">
        <v>32</v>
      </c>
      <c r="H148" s="5" t="s">
        <v>33</v>
      </c>
      <c r="I148" s="5" t="s">
        <v>34</v>
      </c>
      <c r="J148" s="5">
        <v>46</v>
      </c>
      <c r="K148" s="35">
        <v>16106</v>
      </c>
      <c r="L148" s="42" t="s">
        <v>34</v>
      </c>
      <c r="M148" s="5" t="s">
        <v>34</v>
      </c>
      <c r="N148" s="5" t="s">
        <v>34</v>
      </c>
      <c r="O148" s="5" t="s">
        <v>35</v>
      </c>
      <c r="P148" s="5" t="s">
        <v>35</v>
      </c>
      <c r="Q148" s="5" t="s">
        <v>35</v>
      </c>
      <c r="R148" s="5" t="s">
        <v>34</v>
      </c>
      <c r="S148" s="5" t="s">
        <v>34</v>
      </c>
      <c r="T148" s="5" t="s">
        <v>34</v>
      </c>
      <c r="U148" s="5" t="s">
        <v>34</v>
      </c>
      <c r="V148" s="35" t="s">
        <v>35</v>
      </c>
      <c r="W148" s="78" t="str">
        <f>HYPERLINK("http://www.retsd.mb.ca/","www.retsd.mb.ca")</f>
        <v>www.retsd.mb.ca</v>
      </c>
      <c r="X148" s="35" t="s">
        <v>34</v>
      </c>
    </row>
    <row r="149" spans="1:24" x14ac:dyDescent="0.25">
      <c r="A149" s="55" t="s">
        <v>1028</v>
      </c>
      <c r="B149" s="65" t="s">
        <v>461</v>
      </c>
      <c r="C149" s="5" t="s">
        <v>1029</v>
      </c>
      <c r="D149" s="5">
        <v>50.247038000000003</v>
      </c>
      <c r="E149" s="72">
        <v>-99.838649000000004</v>
      </c>
      <c r="F149" s="42" t="s">
        <v>31</v>
      </c>
      <c r="G149" s="5" t="s">
        <v>34</v>
      </c>
      <c r="H149" s="5" t="s">
        <v>33</v>
      </c>
      <c r="I149" s="5" t="s">
        <v>34</v>
      </c>
      <c r="J149" s="5">
        <v>17</v>
      </c>
      <c r="K149" s="35">
        <v>1698</v>
      </c>
      <c r="L149" s="42" t="s">
        <v>34</v>
      </c>
      <c r="M149" s="5" t="s">
        <v>34</v>
      </c>
      <c r="N149" s="5" t="s">
        <v>34</v>
      </c>
      <c r="O149" s="5" t="s">
        <v>35</v>
      </c>
      <c r="P149" s="5" t="s">
        <v>35</v>
      </c>
      <c r="Q149" s="5" t="s">
        <v>35</v>
      </c>
      <c r="R149" s="5" t="s">
        <v>34</v>
      </c>
      <c r="S149" s="5" t="s">
        <v>34</v>
      </c>
      <c r="T149" s="5" t="s">
        <v>34</v>
      </c>
      <c r="U149" s="5" t="s">
        <v>34</v>
      </c>
      <c r="V149" s="35" t="s">
        <v>35</v>
      </c>
      <c r="W149" s="78" t="str">
        <f>HYPERLINK("http://www.rrsd.mb.ca/","www.rrsd.mb.ca")</f>
        <v>www.rrsd.mb.ca</v>
      </c>
      <c r="X149" s="35" t="s">
        <v>34</v>
      </c>
    </row>
    <row r="150" spans="1:24" x14ac:dyDescent="0.25">
      <c r="A150" s="55" t="s">
        <v>502</v>
      </c>
      <c r="B150" s="65" t="s">
        <v>461</v>
      </c>
      <c r="C150" s="5" t="s">
        <v>797</v>
      </c>
      <c r="D150" s="5">
        <v>49.739621</v>
      </c>
      <c r="E150" s="72">
        <v>-96.874326999999894</v>
      </c>
      <c r="F150" s="42" t="s">
        <v>31</v>
      </c>
      <c r="G150" s="5" t="s">
        <v>34</v>
      </c>
      <c r="H150" s="5" t="s">
        <v>33</v>
      </c>
      <c r="I150" s="5" t="s">
        <v>34</v>
      </c>
      <c r="J150" s="5">
        <v>16</v>
      </c>
      <c r="K150" s="35">
        <v>4097</v>
      </c>
      <c r="L150" s="42" t="s">
        <v>34</v>
      </c>
      <c r="M150" s="5" t="s">
        <v>34</v>
      </c>
      <c r="N150" s="5" t="s">
        <v>34</v>
      </c>
      <c r="O150" s="5" t="s">
        <v>35</v>
      </c>
      <c r="P150" s="5" t="s">
        <v>35</v>
      </c>
      <c r="Q150" s="5" t="s">
        <v>35</v>
      </c>
      <c r="R150" s="5" t="s">
        <v>34</v>
      </c>
      <c r="S150" s="5" t="s">
        <v>34</v>
      </c>
      <c r="T150" s="5" t="s">
        <v>34</v>
      </c>
      <c r="U150" s="5" t="s">
        <v>34</v>
      </c>
      <c r="V150" s="35" t="s">
        <v>35</v>
      </c>
      <c r="W150" s="78" t="str">
        <f>HYPERLINK("http://www.srsd.mb.ca/","www.srsd.mb.ca")</f>
        <v>www.srsd.mb.ca</v>
      </c>
      <c r="X150" s="35" t="s">
        <v>34</v>
      </c>
    </row>
    <row r="151" spans="1:24" x14ac:dyDescent="0.25">
      <c r="A151" s="55" t="s">
        <v>1046</v>
      </c>
      <c r="B151" s="65" t="s">
        <v>461</v>
      </c>
      <c r="C151" s="5" t="s">
        <v>529</v>
      </c>
      <c r="D151" s="5">
        <v>49.937863</v>
      </c>
      <c r="E151" s="72">
        <v>-97.126570999999899</v>
      </c>
      <c r="F151" s="42" t="s">
        <v>948</v>
      </c>
      <c r="G151" s="5" t="s">
        <v>32</v>
      </c>
      <c r="H151" s="5" t="s">
        <v>33</v>
      </c>
      <c r="I151" s="5" t="s">
        <v>34</v>
      </c>
      <c r="J151" s="5">
        <v>23</v>
      </c>
      <c r="K151" s="35">
        <v>10858</v>
      </c>
      <c r="L151" s="42" t="s">
        <v>34</v>
      </c>
      <c r="M151" s="5" t="s">
        <v>34</v>
      </c>
      <c r="N151" s="5" t="s">
        <v>34</v>
      </c>
      <c r="O151" s="5" t="s">
        <v>35</v>
      </c>
      <c r="P151" s="5" t="s">
        <v>35</v>
      </c>
      <c r="Q151" s="5" t="s">
        <v>35</v>
      </c>
      <c r="R151" s="5" t="s">
        <v>34</v>
      </c>
      <c r="S151" s="5" t="s">
        <v>34</v>
      </c>
      <c r="T151" s="5" t="s">
        <v>34</v>
      </c>
      <c r="U151" s="5" t="s">
        <v>34</v>
      </c>
      <c r="V151" s="35" t="s">
        <v>35</v>
      </c>
      <c r="W151" s="78" t="str">
        <f>HYPERLINK("http://www.7oaks.org/","www.7oaks.org")</f>
        <v>www.7oaks.org</v>
      </c>
      <c r="X151" s="35" t="s">
        <v>34</v>
      </c>
    </row>
    <row r="152" spans="1:24" x14ac:dyDescent="0.25">
      <c r="A152" s="55" t="s">
        <v>505</v>
      </c>
      <c r="B152" s="65" t="s">
        <v>461</v>
      </c>
      <c r="C152" s="5" t="s">
        <v>1058</v>
      </c>
      <c r="D152" s="5">
        <v>49.272060000000003</v>
      </c>
      <c r="E152" s="72">
        <v>-100.993019</v>
      </c>
      <c r="F152" s="42" t="s">
        <v>31</v>
      </c>
      <c r="G152" s="5" t="s">
        <v>32</v>
      </c>
      <c r="H152" s="5" t="s">
        <v>33</v>
      </c>
      <c r="I152" s="5" t="s">
        <v>34</v>
      </c>
      <c r="J152" s="5">
        <v>12</v>
      </c>
      <c r="K152" s="35">
        <v>1615</v>
      </c>
      <c r="L152" s="42" t="s">
        <v>34</v>
      </c>
      <c r="M152" s="5" t="s">
        <v>34</v>
      </c>
      <c r="N152" s="5" t="s">
        <v>34</v>
      </c>
      <c r="O152" s="5" t="s">
        <v>35</v>
      </c>
      <c r="P152" s="5" t="s">
        <v>35</v>
      </c>
      <c r="Q152" s="5" t="s">
        <v>35</v>
      </c>
      <c r="R152" s="5" t="s">
        <v>34</v>
      </c>
      <c r="S152" s="5" t="s">
        <v>34</v>
      </c>
      <c r="T152" s="5" t="s">
        <v>34</v>
      </c>
      <c r="U152" s="5" t="s">
        <v>34</v>
      </c>
      <c r="V152" s="35" t="s">
        <v>35</v>
      </c>
      <c r="W152" s="78" t="str">
        <f>HYPERLINK("http://www.shmb.ca/","www.shmb.ca")</f>
        <v>www.shmb.ca</v>
      </c>
      <c r="X152" s="35" t="s">
        <v>34</v>
      </c>
    </row>
    <row r="153" spans="1:24" x14ac:dyDescent="0.25">
      <c r="A153" s="55" t="s">
        <v>509</v>
      </c>
      <c r="B153" s="65" t="s">
        <v>461</v>
      </c>
      <c r="C153" s="5" t="s">
        <v>529</v>
      </c>
      <c r="D153" s="5">
        <v>49.875289000000002</v>
      </c>
      <c r="E153" s="72">
        <v>-97.2635089999999</v>
      </c>
      <c r="F153" s="42" t="s">
        <v>948</v>
      </c>
      <c r="G153" s="5" t="s">
        <v>34</v>
      </c>
      <c r="H153" s="5" t="s">
        <v>33</v>
      </c>
      <c r="I153" s="5" t="s">
        <v>34</v>
      </c>
      <c r="J153" s="5">
        <v>26</v>
      </c>
      <c r="K153" s="35">
        <v>8305</v>
      </c>
      <c r="L153" s="42" t="s">
        <v>34</v>
      </c>
      <c r="M153" s="5" t="s">
        <v>34</v>
      </c>
      <c r="N153" s="5" t="s">
        <v>34</v>
      </c>
      <c r="O153" s="5" t="s">
        <v>35</v>
      </c>
      <c r="P153" s="5" t="s">
        <v>35</v>
      </c>
      <c r="Q153" s="5" t="s">
        <v>35</v>
      </c>
      <c r="R153" s="5" t="s">
        <v>34</v>
      </c>
      <c r="S153" s="5" t="s">
        <v>34</v>
      </c>
      <c r="T153" s="5" t="s">
        <v>34</v>
      </c>
      <c r="U153" s="5" t="s">
        <v>34</v>
      </c>
      <c r="V153" s="35" t="s">
        <v>35</v>
      </c>
      <c r="W153" s="78" t="str">
        <f>HYPERLINK("http://www.sjsd.net/","www.sjsd.net")</f>
        <v>www.sjsd.net</v>
      </c>
      <c r="X153" s="35" t="s">
        <v>34</v>
      </c>
    </row>
    <row r="154" spans="1:24" x14ac:dyDescent="0.25">
      <c r="A154" s="55" t="s">
        <v>1071</v>
      </c>
      <c r="B154" s="65" t="s">
        <v>461</v>
      </c>
      <c r="C154" s="5" t="s">
        <v>1072</v>
      </c>
      <c r="D154" s="5">
        <v>50.061728000000002</v>
      </c>
      <c r="E154" s="72">
        <v>-96.515851999999896</v>
      </c>
      <c r="F154" s="42" t="s">
        <v>31</v>
      </c>
      <c r="G154" s="5" t="s">
        <v>34</v>
      </c>
      <c r="H154" s="5" t="s">
        <v>33</v>
      </c>
      <c r="I154" s="5" t="s">
        <v>34</v>
      </c>
      <c r="J154" s="5">
        <v>20</v>
      </c>
      <c r="K154" s="35">
        <v>4565</v>
      </c>
      <c r="L154" s="42" t="s">
        <v>34</v>
      </c>
      <c r="M154" s="5" t="s">
        <v>34</v>
      </c>
      <c r="N154" s="5" t="s">
        <v>34</v>
      </c>
      <c r="O154" s="5" t="s">
        <v>35</v>
      </c>
      <c r="P154" s="5" t="s">
        <v>35</v>
      </c>
      <c r="Q154" s="5" t="s">
        <v>35</v>
      </c>
      <c r="R154" s="5" t="s">
        <v>34</v>
      </c>
      <c r="S154" s="5" t="s">
        <v>34</v>
      </c>
      <c r="T154" s="5" t="s">
        <v>34</v>
      </c>
      <c r="U154" s="5" t="s">
        <v>34</v>
      </c>
      <c r="V154" s="35" t="s">
        <v>35</v>
      </c>
      <c r="W154" s="78" t="str">
        <f>HYPERLINK("http://www.sunrisesd.ca/","www.sunrisesd.ca")</f>
        <v>www.sunrisesd.ca</v>
      </c>
      <c r="X154" s="35" t="s">
        <v>34</v>
      </c>
    </row>
    <row r="155" spans="1:24" x14ac:dyDescent="0.25">
      <c r="A155" s="55" t="s">
        <v>519</v>
      </c>
      <c r="B155" s="65" t="s">
        <v>461</v>
      </c>
      <c r="C155" s="5" t="s">
        <v>1077</v>
      </c>
      <c r="D155" s="5">
        <v>52.1050919999999</v>
      </c>
      <c r="E155" s="72">
        <v>-101.27062100000001</v>
      </c>
      <c r="F155" s="42" t="s">
        <v>31</v>
      </c>
      <c r="G155" s="5" t="s">
        <v>34</v>
      </c>
      <c r="H155" s="5" t="s">
        <v>33</v>
      </c>
      <c r="I155" s="5" t="s">
        <v>34</v>
      </c>
      <c r="J155" s="5">
        <v>9</v>
      </c>
      <c r="K155" s="35">
        <v>1581</v>
      </c>
      <c r="L155" s="42" t="s">
        <v>34</v>
      </c>
      <c r="M155" s="5" t="s">
        <v>34</v>
      </c>
      <c r="N155" s="5" t="s">
        <v>34</v>
      </c>
      <c r="O155" s="5" t="s">
        <v>35</v>
      </c>
      <c r="P155" s="5" t="s">
        <v>35</v>
      </c>
      <c r="Q155" s="5" t="s">
        <v>35</v>
      </c>
      <c r="R155" s="5" t="s">
        <v>34</v>
      </c>
      <c r="S155" s="5" t="s">
        <v>34</v>
      </c>
      <c r="T155" s="5" t="s">
        <v>34</v>
      </c>
      <c r="U155" s="5" t="s">
        <v>34</v>
      </c>
      <c r="V155" s="35" t="s">
        <v>35</v>
      </c>
      <c r="W155" s="78" t="str">
        <f>HYPERLINK("http://www.svsd.ca/","www.svsd.ca")</f>
        <v>www.svsd.ca</v>
      </c>
      <c r="X155" s="35" t="s">
        <v>34</v>
      </c>
    </row>
    <row r="156" spans="1:24" x14ac:dyDescent="0.25">
      <c r="A156" s="55" t="s">
        <v>522</v>
      </c>
      <c r="B156" s="65" t="s">
        <v>461</v>
      </c>
      <c r="C156" s="5" t="s">
        <v>1085</v>
      </c>
      <c r="D156" s="5">
        <v>49.181663999999898</v>
      </c>
      <c r="E156" s="72">
        <v>-99.664952</v>
      </c>
      <c r="F156" s="42" t="s">
        <v>31</v>
      </c>
      <c r="G156" s="5" t="s">
        <v>34</v>
      </c>
      <c r="H156" s="5" t="s">
        <v>33</v>
      </c>
      <c r="I156" s="5" t="s">
        <v>34</v>
      </c>
      <c r="J156" s="5">
        <v>9</v>
      </c>
      <c r="K156" s="35">
        <v>1019</v>
      </c>
      <c r="L156" s="42" t="s">
        <v>34</v>
      </c>
      <c r="M156" s="5" t="s">
        <v>34</v>
      </c>
      <c r="N156" s="5" t="s">
        <v>34</v>
      </c>
      <c r="O156" s="5" t="s">
        <v>35</v>
      </c>
      <c r="P156" s="5" t="s">
        <v>35</v>
      </c>
      <c r="Q156" s="5" t="s">
        <v>35</v>
      </c>
      <c r="R156" s="5" t="s">
        <v>34</v>
      </c>
      <c r="S156" s="5" t="s">
        <v>34</v>
      </c>
      <c r="T156" s="5" t="s">
        <v>34</v>
      </c>
      <c r="U156" s="5" t="s">
        <v>34</v>
      </c>
      <c r="V156" s="35" t="s">
        <v>35</v>
      </c>
      <c r="W156" s="78" t="str">
        <f>HYPERLINK("http://www.tmsd.mb.ca/","www.tmsd.mb.ca")</f>
        <v>www.tmsd.mb.ca</v>
      </c>
      <c r="X156" s="35" t="s">
        <v>34</v>
      </c>
    </row>
    <row r="157" spans="1:24" x14ac:dyDescent="0.25">
      <c r="A157" s="55" t="s">
        <v>1090</v>
      </c>
      <c r="B157" s="65" t="s">
        <v>461</v>
      </c>
      <c r="C157" s="5" t="s">
        <v>1091</v>
      </c>
      <c r="D157" s="5">
        <v>50.773055999999897</v>
      </c>
      <c r="E157" s="72">
        <v>-99.492221999999899</v>
      </c>
      <c r="F157" s="42" t="s">
        <v>31</v>
      </c>
      <c r="G157" s="5" t="s">
        <v>34</v>
      </c>
      <c r="H157" s="5" t="s">
        <v>33</v>
      </c>
      <c r="I157" s="5" t="s">
        <v>34</v>
      </c>
      <c r="J157" s="5">
        <v>7</v>
      </c>
      <c r="K157" s="35">
        <v>729</v>
      </c>
      <c r="L157" s="42" t="s">
        <v>34</v>
      </c>
      <c r="M157" s="5" t="s">
        <v>34</v>
      </c>
      <c r="N157" s="5" t="s">
        <v>34</v>
      </c>
      <c r="O157" s="5" t="s">
        <v>35</v>
      </c>
      <c r="P157" s="5" t="s">
        <v>35</v>
      </c>
      <c r="Q157" s="5" t="s">
        <v>35</v>
      </c>
      <c r="R157" s="5" t="s">
        <v>34</v>
      </c>
      <c r="S157" s="5" t="s">
        <v>34</v>
      </c>
      <c r="T157" s="5" t="s">
        <v>34</v>
      </c>
      <c r="U157" s="5" t="s">
        <v>34</v>
      </c>
      <c r="V157" s="35" t="s">
        <v>35</v>
      </c>
      <c r="W157" s="77" t="s">
        <v>1624</v>
      </c>
      <c r="X157" s="35" t="s">
        <v>34</v>
      </c>
    </row>
    <row r="158" spans="1:24" x14ac:dyDescent="0.25">
      <c r="A158" s="55" t="s">
        <v>526</v>
      </c>
      <c r="B158" s="65" t="s">
        <v>461</v>
      </c>
      <c r="C158" s="5" t="s">
        <v>1093</v>
      </c>
      <c r="D158" s="5">
        <v>49.192329000000001</v>
      </c>
      <c r="E158" s="72">
        <v>-98.097731999999894</v>
      </c>
      <c r="F158" s="42" t="s">
        <v>31</v>
      </c>
      <c r="G158" s="5" t="s">
        <v>34</v>
      </c>
      <c r="H158" s="5" t="s">
        <v>33</v>
      </c>
      <c r="I158" s="5" t="s">
        <v>34</v>
      </c>
      <c r="J158" s="5">
        <v>5</v>
      </c>
      <c r="K158" s="35">
        <v>1713</v>
      </c>
      <c r="L158" s="42" t="s">
        <v>34</v>
      </c>
      <c r="M158" s="5" t="s">
        <v>34</v>
      </c>
      <c r="N158" s="5" t="s">
        <v>34</v>
      </c>
      <c r="O158" s="5" t="s">
        <v>35</v>
      </c>
      <c r="P158" s="5" t="s">
        <v>35</v>
      </c>
      <c r="Q158" s="5" t="s">
        <v>35</v>
      </c>
      <c r="R158" s="5" t="s">
        <v>34</v>
      </c>
      <c r="S158" s="5" t="s">
        <v>34</v>
      </c>
      <c r="T158" s="5" t="s">
        <v>34</v>
      </c>
      <c r="U158" s="5" t="s">
        <v>34</v>
      </c>
      <c r="V158" s="35" t="s">
        <v>35</v>
      </c>
      <c r="W158" s="78" t="str">
        <f>HYPERLINK("http://www.westernsd.mb.ca/","www.westernsd.mb.ca")</f>
        <v>www.westernsd.mb.ca</v>
      </c>
      <c r="X158" s="35" t="s">
        <v>34</v>
      </c>
    </row>
    <row r="159" spans="1:24" x14ac:dyDescent="0.25">
      <c r="A159" s="55" t="s">
        <v>559</v>
      </c>
      <c r="B159" s="65" t="s">
        <v>461</v>
      </c>
      <c r="C159" s="5" t="s">
        <v>1097</v>
      </c>
      <c r="D159" s="5">
        <v>50.150334999999899</v>
      </c>
      <c r="E159" s="72">
        <v>-95.879838000000007</v>
      </c>
      <c r="F159" s="42" t="s">
        <v>31</v>
      </c>
      <c r="G159" s="5" t="s">
        <v>34</v>
      </c>
      <c r="H159" s="5" t="s">
        <v>33</v>
      </c>
      <c r="I159" s="5" t="s">
        <v>34</v>
      </c>
      <c r="J159" s="5">
        <v>2</v>
      </c>
      <c r="K159" s="35">
        <v>179</v>
      </c>
      <c r="L159" s="42" t="s">
        <v>34</v>
      </c>
      <c r="M159" s="5" t="s">
        <v>34</v>
      </c>
      <c r="N159" s="5" t="s">
        <v>34</v>
      </c>
      <c r="O159" s="5" t="s">
        <v>35</v>
      </c>
      <c r="P159" s="5" t="s">
        <v>35</v>
      </c>
      <c r="Q159" s="5" t="s">
        <v>35</v>
      </c>
      <c r="R159" s="5" t="s">
        <v>34</v>
      </c>
      <c r="S159" s="5" t="s">
        <v>34</v>
      </c>
      <c r="T159" s="5" t="s">
        <v>34</v>
      </c>
      <c r="U159" s="5" t="s">
        <v>34</v>
      </c>
      <c r="V159" s="35" t="s">
        <v>35</v>
      </c>
      <c r="W159" s="77" t="s">
        <v>1625</v>
      </c>
      <c r="X159" s="35" t="s">
        <v>34</v>
      </c>
    </row>
    <row r="160" spans="1:24" x14ac:dyDescent="0.25">
      <c r="A160" s="55" t="s">
        <v>529</v>
      </c>
      <c r="B160" s="65" t="s">
        <v>461</v>
      </c>
      <c r="C160" s="5" t="s">
        <v>529</v>
      </c>
      <c r="D160" s="5">
        <v>49.907046000000001</v>
      </c>
      <c r="E160" s="72">
        <v>-97.179488000000006</v>
      </c>
      <c r="F160" s="42" t="s">
        <v>31</v>
      </c>
      <c r="G160" s="5" t="s">
        <v>32</v>
      </c>
      <c r="H160" s="5" t="s">
        <v>33</v>
      </c>
      <c r="I160" s="5" t="s">
        <v>34</v>
      </c>
      <c r="J160" s="5">
        <v>77</v>
      </c>
      <c r="K160" s="35">
        <v>33176</v>
      </c>
      <c r="L160" s="42" t="s">
        <v>34</v>
      </c>
      <c r="M160" s="5" t="s">
        <v>34</v>
      </c>
      <c r="N160" s="5" t="s">
        <v>34</v>
      </c>
      <c r="O160" s="5" t="s">
        <v>35</v>
      </c>
      <c r="P160" s="5" t="s">
        <v>35</v>
      </c>
      <c r="Q160" s="5" t="s">
        <v>35</v>
      </c>
      <c r="R160" s="5" t="s">
        <v>34</v>
      </c>
      <c r="S160" s="5" t="s">
        <v>34</v>
      </c>
      <c r="T160" s="5" t="s">
        <v>34</v>
      </c>
      <c r="U160" s="5" t="s">
        <v>34</v>
      </c>
      <c r="V160" s="35" t="s">
        <v>35</v>
      </c>
      <c r="W160" s="78" t="str">
        <f>HYPERLINK("http://www.wsd1.org/","www.wsd1.org")</f>
        <v>www.wsd1.org</v>
      </c>
      <c r="X160" s="35" t="s">
        <v>34</v>
      </c>
    </row>
    <row r="161" spans="1:24" x14ac:dyDescent="0.25">
      <c r="A161" s="55" t="s">
        <v>1102</v>
      </c>
      <c r="B161" s="65" t="s">
        <v>548</v>
      </c>
      <c r="C161" s="5" t="s">
        <v>1103</v>
      </c>
      <c r="D161" s="5">
        <v>46.08146</v>
      </c>
      <c r="E161" s="35">
        <v>-64.828636000000003</v>
      </c>
      <c r="F161" s="42" t="s">
        <v>31</v>
      </c>
      <c r="G161" s="5" t="s">
        <v>34</v>
      </c>
      <c r="H161" s="5" t="s">
        <v>33</v>
      </c>
      <c r="I161" s="5" t="s">
        <v>34</v>
      </c>
      <c r="J161" s="5">
        <v>37</v>
      </c>
      <c r="K161" s="35">
        <v>15600</v>
      </c>
      <c r="L161" s="42" t="s">
        <v>34</v>
      </c>
      <c r="M161" s="5" t="s">
        <v>34</v>
      </c>
      <c r="N161" s="5" t="s">
        <v>34</v>
      </c>
      <c r="O161" s="5" t="s">
        <v>35</v>
      </c>
      <c r="P161" s="5" t="s">
        <v>35</v>
      </c>
      <c r="Q161" s="5" t="s">
        <v>35</v>
      </c>
      <c r="R161" s="5" t="s">
        <v>34</v>
      </c>
      <c r="S161" s="5" t="s">
        <v>34</v>
      </c>
      <c r="T161" s="67" t="s">
        <v>34</v>
      </c>
      <c r="U161" s="5" t="s">
        <v>34</v>
      </c>
      <c r="V161" s="35" t="s">
        <v>35</v>
      </c>
      <c r="W161" s="77" t="s">
        <v>1626</v>
      </c>
      <c r="X161" s="35" t="s">
        <v>32</v>
      </c>
    </row>
    <row r="162" spans="1:24" x14ac:dyDescent="0.25">
      <c r="A162" s="55" t="s">
        <v>1104</v>
      </c>
      <c r="B162" s="65" t="s">
        <v>548</v>
      </c>
      <c r="C162" s="5" t="s">
        <v>1105</v>
      </c>
      <c r="D162" s="5">
        <v>47.0275409999999</v>
      </c>
      <c r="E162" s="35">
        <v>-65.462644999999895</v>
      </c>
      <c r="F162" s="42" t="s">
        <v>31</v>
      </c>
      <c r="G162" s="5" t="s">
        <v>32</v>
      </c>
      <c r="H162" s="5" t="s">
        <v>33</v>
      </c>
      <c r="I162" s="5" t="s">
        <v>34</v>
      </c>
      <c r="J162" s="5">
        <v>39</v>
      </c>
      <c r="K162" s="35">
        <v>8569</v>
      </c>
      <c r="L162" s="42" t="s">
        <v>34</v>
      </c>
      <c r="M162" s="5" t="s">
        <v>34</v>
      </c>
      <c r="N162" s="5" t="s">
        <v>34</v>
      </c>
      <c r="O162" s="5" t="s">
        <v>35</v>
      </c>
      <c r="P162" s="5" t="s">
        <v>35</v>
      </c>
      <c r="Q162" s="5" t="s">
        <v>35</v>
      </c>
      <c r="R162" s="5" t="s">
        <v>34</v>
      </c>
      <c r="S162" s="5" t="s">
        <v>34</v>
      </c>
      <c r="T162" s="67" t="s">
        <v>34</v>
      </c>
      <c r="U162" s="5" t="s">
        <v>34</v>
      </c>
      <c r="V162" s="35" t="s">
        <v>35</v>
      </c>
      <c r="W162" s="77" t="s">
        <v>1627</v>
      </c>
      <c r="X162" s="35" t="s">
        <v>32</v>
      </c>
    </row>
    <row r="163" spans="1:24" x14ac:dyDescent="0.25">
      <c r="A163" s="55" t="s">
        <v>1106</v>
      </c>
      <c r="B163" s="65" t="s">
        <v>548</v>
      </c>
      <c r="C163" s="5" t="s">
        <v>1107</v>
      </c>
      <c r="D163" s="5">
        <v>45.293660000000003</v>
      </c>
      <c r="E163" s="35">
        <v>-66.112516999999897</v>
      </c>
      <c r="F163" s="42" t="s">
        <v>31</v>
      </c>
      <c r="G163" s="5" t="s">
        <v>34</v>
      </c>
      <c r="H163" s="5" t="s">
        <v>33</v>
      </c>
      <c r="I163" s="5" t="s">
        <v>34</v>
      </c>
      <c r="J163" s="5">
        <v>74</v>
      </c>
      <c r="K163" s="35">
        <v>24903</v>
      </c>
      <c r="L163" s="42" t="s">
        <v>34</v>
      </c>
      <c r="M163" s="5" t="s">
        <v>34</v>
      </c>
      <c r="N163" s="5" t="s">
        <v>34</v>
      </c>
      <c r="O163" s="5" t="s">
        <v>35</v>
      </c>
      <c r="P163" s="5" t="s">
        <v>35</v>
      </c>
      <c r="Q163" s="5" t="s">
        <v>35</v>
      </c>
      <c r="R163" s="5" t="s">
        <v>34</v>
      </c>
      <c r="S163" s="5" t="s">
        <v>34</v>
      </c>
      <c r="T163" s="67" t="s">
        <v>34</v>
      </c>
      <c r="U163" s="5" t="s">
        <v>34</v>
      </c>
      <c r="V163" s="35" t="s">
        <v>35</v>
      </c>
      <c r="W163" s="77" t="s">
        <v>1628</v>
      </c>
      <c r="X163" s="35" t="s">
        <v>32</v>
      </c>
    </row>
    <row r="164" spans="1:24" x14ac:dyDescent="0.25">
      <c r="A164" s="55" t="s">
        <v>547</v>
      </c>
      <c r="B164" s="65" t="s">
        <v>548</v>
      </c>
      <c r="C164" s="5" t="s">
        <v>1108</v>
      </c>
      <c r="D164" s="5">
        <v>45.940249999999899</v>
      </c>
      <c r="E164" s="35">
        <v>-66.663782999999896</v>
      </c>
      <c r="F164" s="42" t="s">
        <v>31</v>
      </c>
      <c r="G164" s="5" t="s">
        <v>34</v>
      </c>
      <c r="H164" s="5" t="s">
        <v>33</v>
      </c>
      <c r="I164" s="5" t="s">
        <v>34</v>
      </c>
      <c r="J164" s="5">
        <v>75</v>
      </c>
      <c r="K164" s="35">
        <v>24000</v>
      </c>
      <c r="L164" s="42" t="s">
        <v>34</v>
      </c>
      <c r="M164" s="5" t="s">
        <v>34</v>
      </c>
      <c r="N164" s="5" t="s">
        <v>34</v>
      </c>
      <c r="O164" s="5" t="s">
        <v>35</v>
      </c>
      <c r="P164" s="5" t="s">
        <v>35</v>
      </c>
      <c r="Q164" s="5" t="s">
        <v>35</v>
      </c>
      <c r="R164" s="5" t="s">
        <v>34</v>
      </c>
      <c r="S164" s="5" t="s">
        <v>34</v>
      </c>
      <c r="T164" s="67" t="s">
        <v>34</v>
      </c>
      <c r="U164" s="5" t="s">
        <v>34</v>
      </c>
      <c r="V164" s="35" t="s">
        <v>35</v>
      </c>
      <c r="W164" s="77" t="s">
        <v>1629</v>
      </c>
      <c r="X164" s="35" t="s">
        <v>32</v>
      </c>
    </row>
    <row r="165" spans="1:24" x14ac:dyDescent="0.25">
      <c r="A165" s="55" t="s">
        <v>1109</v>
      </c>
      <c r="B165" s="65" t="s">
        <v>548</v>
      </c>
      <c r="C165" s="5" t="s">
        <v>1110</v>
      </c>
      <c r="D165" s="5">
        <v>46.097639999999899</v>
      </c>
      <c r="E165" s="35">
        <v>-64.737656000000001</v>
      </c>
      <c r="F165" s="42" t="s">
        <v>122</v>
      </c>
      <c r="G165" s="5" t="s">
        <v>34</v>
      </c>
      <c r="H165" s="5" t="s">
        <v>33</v>
      </c>
      <c r="I165" s="5" t="s">
        <v>34</v>
      </c>
      <c r="J165" s="5">
        <v>36</v>
      </c>
      <c r="K165" s="35">
        <v>13126</v>
      </c>
      <c r="L165" s="42" t="s">
        <v>34</v>
      </c>
      <c r="M165" s="5" t="s">
        <v>34</v>
      </c>
      <c r="N165" s="5" t="s">
        <v>32</v>
      </c>
      <c r="O165" s="5" t="s">
        <v>1111</v>
      </c>
      <c r="P165" s="5" t="s">
        <v>955</v>
      </c>
      <c r="Q165" s="5" t="s">
        <v>1112</v>
      </c>
      <c r="R165" s="5" t="s">
        <v>34</v>
      </c>
      <c r="S165" s="5" t="s">
        <v>34</v>
      </c>
      <c r="T165" s="67" t="s">
        <v>34</v>
      </c>
      <c r="U165" s="5" t="s">
        <v>34</v>
      </c>
      <c r="V165" s="35" t="s">
        <v>35</v>
      </c>
      <c r="W165" s="77" t="s">
        <v>1630</v>
      </c>
      <c r="X165" s="35" t="s">
        <v>32</v>
      </c>
    </row>
    <row r="166" spans="1:24" x14ac:dyDescent="0.25">
      <c r="A166" s="55" t="s">
        <v>1113</v>
      </c>
      <c r="B166" s="65" t="s">
        <v>548</v>
      </c>
      <c r="C166" s="5" t="s">
        <v>1114</v>
      </c>
      <c r="D166" s="5">
        <v>47.522711999999899</v>
      </c>
      <c r="E166" s="35">
        <v>-64.910364000000001</v>
      </c>
      <c r="F166" s="42" t="s">
        <v>122</v>
      </c>
      <c r="G166" s="5" t="s">
        <v>34</v>
      </c>
      <c r="H166" s="5" t="s">
        <v>33</v>
      </c>
      <c r="I166" s="5" t="s">
        <v>34</v>
      </c>
      <c r="J166" s="5">
        <v>38</v>
      </c>
      <c r="K166" s="35">
        <v>10336</v>
      </c>
      <c r="L166" s="42" t="s">
        <v>34</v>
      </c>
      <c r="M166" s="5" t="s">
        <v>34</v>
      </c>
      <c r="N166" s="5" t="s">
        <v>34</v>
      </c>
      <c r="O166" s="5" t="s">
        <v>35</v>
      </c>
      <c r="P166" s="5" t="s">
        <v>35</v>
      </c>
      <c r="Q166" s="5" t="s">
        <v>35</v>
      </c>
      <c r="R166" s="5" t="s">
        <v>34</v>
      </c>
      <c r="S166" s="5" t="s">
        <v>34</v>
      </c>
      <c r="T166" s="67" t="s">
        <v>34</v>
      </c>
      <c r="U166" s="5" t="s">
        <v>34</v>
      </c>
      <c r="V166" s="35" t="s">
        <v>35</v>
      </c>
      <c r="W166" s="77" t="s">
        <v>1631</v>
      </c>
      <c r="X166" s="35" t="s">
        <v>32</v>
      </c>
    </row>
    <row r="167" spans="1:24" x14ac:dyDescent="0.25">
      <c r="A167" s="55" t="s">
        <v>1115</v>
      </c>
      <c r="B167" s="65" t="s">
        <v>548</v>
      </c>
      <c r="C167" s="5" t="s">
        <v>1116</v>
      </c>
      <c r="D167" s="5">
        <v>47.371718999999899</v>
      </c>
      <c r="E167" s="35">
        <v>-68.308988999999897</v>
      </c>
      <c r="F167" s="42" t="s">
        <v>122</v>
      </c>
      <c r="G167" s="5" t="s">
        <v>34</v>
      </c>
      <c r="H167" s="5" t="s">
        <v>33</v>
      </c>
      <c r="I167" s="5" t="s">
        <v>34</v>
      </c>
      <c r="J167" s="5">
        <v>19</v>
      </c>
      <c r="K167" s="35">
        <v>5678</v>
      </c>
      <c r="L167" s="42" t="s">
        <v>34</v>
      </c>
      <c r="M167" s="5" t="s">
        <v>34</v>
      </c>
      <c r="N167" s="5" t="s">
        <v>34</v>
      </c>
      <c r="O167" s="5" t="s">
        <v>35</v>
      </c>
      <c r="P167" s="5" t="s">
        <v>35</v>
      </c>
      <c r="Q167" s="5" t="s">
        <v>35</v>
      </c>
      <c r="R167" s="5" t="s">
        <v>34</v>
      </c>
      <c r="S167" s="5" t="s">
        <v>34</v>
      </c>
      <c r="T167" s="67" t="s">
        <v>34</v>
      </c>
      <c r="U167" s="5" t="s">
        <v>34</v>
      </c>
      <c r="V167" s="35" t="s">
        <v>35</v>
      </c>
      <c r="W167" s="77" t="s">
        <v>1632</v>
      </c>
      <c r="X167" s="35" t="s">
        <v>32</v>
      </c>
    </row>
    <row r="168" spans="1:24" x14ac:dyDescent="0.25">
      <c r="A168" s="55" t="s">
        <v>1117</v>
      </c>
      <c r="B168" s="65" t="s">
        <v>552</v>
      </c>
      <c r="C168" s="5" t="s">
        <v>1118</v>
      </c>
      <c r="D168" s="5">
        <v>47.588332999999899</v>
      </c>
      <c r="E168" s="72">
        <v>-52.732368999999899</v>
      </c>
      <c r="F168" s="42" t="s">
        <v>122</v>
      </c>
      <c r="G168" s="5" t="s">
        <v>34</v>
      </c>
      <c r="H168" s="5" t="s">
        <v>33</v>
      </c>
      <c r="I168" s="5" t="s">
        <v>34</v>
      </c>
      <c r="J168" s="5">
        <v>5</v>
      </c>
      <c r="K168" s="35">
        <v>356</v>
      </c>
      <c r="L168" s="42" t="s">
        <v>34</v>
      </c>
      <c r="M168" s="5" t="s">
        <v>34</v>
      </c>
      <c r="N168" s="5" t="s">
        <v>34</v>
      </c>
      <c r="O168" s="5" t="s">
        <v>35</v>
      </c>
      <c r="P168" s="5" t="s">
        <v>35</v>
      </c>
      <c r="Q168" s="5" t="s">
        <v>35</v>
      </c>
      <c r="R168" s="5" t="s">
        <v>34</v>
      </c>
      <c r="S168" s="5" t="s">
        <v>34</v>
      </c>
      <c r="T168" s="5" t="s">
        <v>34</v>
      </c>
      <c r="U168" s="5" t="s">
        <v>34</v>
      </c>
      <c r="V168" s="35" t="s">
        <v>35</v>
      </c>
      <c r="W168" s="78" t="str">
        <f>HYPERLINK("http://www.csfp.nl.ca/","www.csfp.nl.ca")</f>
        <v>www.csfp.nl.ca</v>
      </c>
      <c r="X168" s="35" t="s">
        <v>34</v>
      </c>
    </row>
    <row r="169" spans="1:24" x14ac:dyDescent="0.25">
      <c r="A169" s="55" t="s">
        <v>61</v>
      </c>
      <c r="B169" s="65" t="s">
        <v>552</v>
      </c>
      <c r="C169" s="5" t="s">
        <v>1119</v>
      </c>
      <c r="D169" s="5">
        <v>47.563254000000001</v>
      </c>
      <c r="E169" s="72">
        <v>-52.707692000000002</v>
      </c>
      <c r="F169" s="42" t="s">
        <v>31</v>
      </c>
      <c r="G169" s="5" t="s">
        <v>32</v>
      </c>
      <c r="H169" s="5" t="s">
        <v>33</v>
      </c>
      <c r="I169" s="5" t="s">
        <v>34</v>
      </c>
      <c r="J169" s="5">
        <v>265</v>
      </c>
      <c r="K169" s="35">
        <v>67080</v>
      </c>
      <c r="L169" s="42" t="s">
        <v>34</v>
      </c>
      <c r="M169" s="5" t="s">
        <v>34</v>
      </c>
      <c r="N169" s="5" t="s">
        <v>34</v>
      </c>
      <c r="O169" s="5" t="s">
        <v>35</v>
      </c>
      <c r="P169" s="5" t="s">
        <v>35</v>
      </c>
      <c r="Q169" s="5" t="s">
        <v>35</v>
      </c>
      <c r="R169" s="5" t="s">
        <v>34</v>
      </c>
      <c r="S169" s="5" t="s">
        <v>32</v>
      </c>
      <c r="T169" s="5" t="s">
        <v>34</v>
      </c>
      <c r="U169" s="5" t="s">
        <v>34</v>
      </c>
      <c r="V169" s="35" t="s">
        <v>36</v>
      </c>
      <c r="W169" s="78" t="str">
        <f>HYPERLINK("http://www.nlesd.ca/","www.nlesd.ca")</f>
        <v>www.nlesd.ca</v>
      </c>
      <c r="X169" s="35" t="s">
        <v>34</v>
      </c>
    </row>
    <row r="170" spans="1:24" x14ac:dyDescent="0.25">
      <c r="A170" s="55" t="s">
        <v>562</v>
      </c>
      <c r="B170" s="65" t="s">
        <v>563</v>
      </c>
      <c r="C170" s="5" t="s">
        <v>1120</v>
      </c>
      <c r="D170" s="5">
        <v>45.037661</v>
      </c>
      <c r="E170" s="35">
        <v>-64.733436999999896</v>
      </c>
      <c r="F170" s="42" t="s">
        <v>31</v>
      </c>
      <c r="G170" s="5" t="s">
        <v>32</v>
      </c>
      <c r="H170" s="5" t="s">
        <v>33</v>
      </c>
      <c r="I170" s="5" t="s">
        <v>34</v>
      </c>
      <c r="J170" s="5">
        <v>43</v>
      </c>
      <c r="K170" s="35">
        <v>14000</v>
      </c>
      <c r="L170" s="42" t="s">
        <v>34</v>
      </c>
      <c r="M170" s="5" t="s">
        <v>34</v>
      </c>
      <c r="N170" s="5" t="s">
        <v>34</v>
      </c>
      <c r="O170" s="5" t="s">
        <v>35</v>
      </c>
      <c r="P170" s="5" t="s">
        <v>35</v>
      </c>
      <c r="Q170" s="5" t="s">
        <v>35</v>
      </c>
      <c r="R170" s="5" t="s">
        <v>34</v>
      </c>
      <c r="S170" s="5" t="s">
        <v>34</v>
      </c>
      <c r="T170" s="5" t="s">
        <v>34</v>
      </c>
      <c r="U170" s="5" t="s">
        <v>34</v>
      </c>
      <c r="V170" s="35" t="s">
        <v>35</v>
      </c>
      <c r="W170" s="78" t="str">
        <f>HYPERLINK("http://www.avrsb.ca/","www.avrsb.ca")</f>
        <v>www.avrsb.ca</v>
      </c>
      <c r="X170" s="35" t="s">
        <v>34</v>
      </c>
    </row>
    <row r="171" spans="1:24" x14ac:dyDescent="0.25">
      <c r="A171" s="55" t="s">
        <v>1121</v>
      </c>
      <c r="B171" s="65" t="s">
        <v>563</v>
      </c>
      <c r="C171" s="5" t="s">
        <v>1122</v>
      </c>
      <c r="D171" s="5">
        <v>46.140740999999899</v>
      </c>
      <c r="E171" s="35">
        <v>-60.193261999999898</v>
      </c>
      <c r="F171" s="42" t="s">
        <v>31</v>
      </c>
      <c r="G171" s="5" t="s">
        <v>32</v>
      </c>
      <c r="H171" s="5" t="s">
        <v>33</v>
      </c>
      <c r="I171" s="5" t="s">
        <v>34</v>
      </c>
      <c r="J171" s="5">
        <v>52</v>
      </c>
      <c r="K171" s="35">
        <v>13839</v>
      </c>
      <c r="L171" s="42" t="s">
        <v>34</v>
      </c>
      <c r="M171" s="5" t="s">
        <v>34</v>
      </c>
      <c r="N171" s="5" t="s">
        <v>34</v>
      </c>
      <c r="O171" s="5" t="s">
        <v>35</v>
      </c>
      <c r="P171" s="5" t="s">
        <v>35</v>
      </c>
      <c r="Q171" s="5" t="s">
        <v>35</v>
      </c>
      <c r="R171" s="5" t="s">
        <v>34</v>
      </c>
      <c r="S171" s="5" t="s">
        <v>34</v>
      </c>
      <c r="T171" s="5" t="s">
        <v>34</v>
      </c>
      <c r="U171" s="5" t="s">
        <v>34</v>
      </c>
      <c r="V171" s="35" t="s">
        <v>35</v>
      </c>
      <c r="W171" s="78" t="str">
        <f>HYPERLINK("http://www.cbv.ns.ca/","www.cbv.ns.ca")</f>
        <v>www.cbv.ns.ca</v>
      </c>
      <c r="X171" s="35" t="s">
        <v>34</v>
      </c>
    </row>
    <row r="172" spans="1:24" x14ac:dyDescent="0.25">
      <c r="A172" s="55" t="s">
        <v>567</v>
      </c>
      <c r="B172" s="65" t="s">
        <v>563</v>
      </c>
      <c r="C172" s="5" t="s">
        <v>1123</v>
      </c>
      <c r="D172" s="5">
        <v>45.367421</v>
      </c>
      <c r="E172" s="35">
        <v>-63.279809999999898</v>
      </c>
      <c r="F172" s="42" t="s">
        <v>31</v>
      </c>
      <c r="G172" s="5" t="s">
        <v>32</v>
      </c>
      <c r="H172" s="5" t="s">
        <v>33</v>
      </c>
      <c r="I172" s="5" t="s">
        <v>34</v>
      </c>
      <c r="J172" s="5">
        <v>80</v>
      </c>
      <c r="K172" s="35">
        <v>21050</v>
      </c>
      <c r="L172" s="42" t="s">
        <v>34</v>
      </c>
      <c r="M172" s="5" t="s">
        <v>34</v>
      </c>
      <c r="N172" s="5" t="s">
        <v>34</v>
      </c>
      <c r="O172" s="5" t="s">
        <v>35</v>
      </c>
      <c r="P172" s="5" t="s">
        <v>35</v>
      </c>
      <c r="Q172" s="5" t="s">
        <v>35</v>
      </c>
      <c r="R172" s="5" t="s">
        <v>34</v>
      </c>
      <c r="S172" s="5" t="s">
        <v>34</v>
      </c>
      <c r="T172" s="5" t="s">
        <v>34</v>
      </c>
      <c r="U172" s="5" t="s">
        <v>34</v>
      </c>
      <c r="V172" s="35" t="s">
        <v>35</v>
      </c>
      <c r="W172" s="78" t="str">
        <f>HYPERLINK("http://www.ccrsb.ednet.ns.ca/","www.ccrsb.ednet.ns.ca")</f>
        <v>www.ccrsb.ednet.ns.ca</v>
      </c>
      <c r="X172" s="35" t="s">
        <v>34</v>
      </c>
    </row>
    <row r="173" spans="1:24" x14ac:dyDescent="0.25">
      <c r="A173" s="55" t="s">
        <v>1124</v>
      </c>
      <c r="B173" s="65" t="s">
        <v>563</v>
      </c>
      <c r="C173" s="5" t="s">
        <v>1125</v>
      </c>
      <c r="D173" s="5">
        <v>44.261992999999897</v>
      </c>
      <c r="E173" s="35">
        <v>-66.132306</v>
      </c>
      <c r="F173" s="42" t="s">
        <v>122</v>
      </c>
      <c r="G173" s="5" t="s">
        <v>34</v>
      </c>
      <c r="H173" s="5" t="s">
        <v>33</v>
      </c>
      <c r="I173" s="5" t="s">
        <v>34</v>
      </c>
      <c r="J173" s="5">
        <v>21</v>
      </c>
      <c r="K173" s="35">
        <v>4934</v>
      </c>
      <c r="L173" s="42" t="s">
        <v>34</v>
      </c>
      <c r="M173" s="5" t="s">
        <v>34</v>
      </c>
      <c r="N173" s="5" t="s">
        <v>34</v>
      </c>
      <c r="O173" s="5" t="s">
        <v>35</v>
      </c>
      <c r="P173" s="5" t="s">
        <v>35</v>
      </c>
      <c r="Q173" s="5" t="s">
        <v>35</v>
      </c>
      <c r="R173" s="5" t="s">
        <v>34</v>
      </c>
      <c r="S173" s="5" t="s">
        <v>34</v>
      </c>
      <c r="T173" s="5" t="s">
        <v>34</v>
      </c>
      <c r="U173" s="5" t="s">
        <v>34</v>
      </c>
      <c r="V173" s="35" t="s">
        <v>35</v>
      </c>
      <c r="W173" s="78" t="str">
        <f>HYPERLINK("http://www.csap.ednet.ns.ca/","www.csap.ednet.ns.ca")</f>
        <v>www.csap.ednet.ns.ca</v>
      </c>
      <c r="X173" s="35" t="s">
        <v>34</v>
      </c>
    </row>
    <row r="174" spans="1:24" x14ac:dyDescent="0.25">
      <c r="A174" s="55" t="s">
        <v>1126</v>
      </c>
      <c r="B174" s="65" t="s">
        <v>563</v>
      </c>
      <c r="C174" s="5"/>
      <c r="D174" s="5">
        <v>44.650970999999899</v>
      </c>
      <c r="E174" s="35">
        <v>-63.578923000000003</v>
      </c>
      <c r="F174" s="42" t="s">
        <v>31</v>
      </c>
      <c r="G174" s="5" t="s">
        <v>32</v>
      </c>
      <c r="H174" s="5" t="s">
        <v>33</v>
      </c>
      <c r="I174" s="5" t="s">
        <v>34</v>
      </c>
      <c r="J174" s="5">
        <v>11</v>
      </c>
      <c r="K174" s="35">
        <v>3000</v>
      </c>
      <c r="L174" s="42" t="s">
        <v>34</v>
      </c>
      <c r="M174" s="5" t="s">
        <v>34</v>
      </c>
      <c r="N174" s="5" t="s">
        <v>34</v>
      </c>
      <c r="O174" s="5" t="s">
        <v>35</v>
      </c>
      <c r="P174" s="5" t="s">
        <v>35</v>
      </c>
      <c r="Q174" s="5" t="s">
        <v>35</v>
      </c>
      <c r="R174" s="5" t="s">
        <v>34</v>
      </c>
      <c r="S174" s="5" t="s">
        <v>34</v>
      </c>
      <c r="T174" s="5" t="s">
        <v>34</v>
      </c>
      <c r="U174" s="5" t="s">
        <v>34</v>
      </c>
      <c r="V174" s="35" t="s">
        <v>35</v>
      </c>
      <c r="W174" s="77" t="s">
        <v>1633</v>
      </c>
      <c r="X174" s="35" t="s">
        <v>34</v>
      </c>
    </row>
    <row r="175" spans="1:24" x14ac:dyDescent="0.25">
      <c r="A175" s="55" t="s">
        <v>569</v>
      </c>
      <c r="B175" s="65" t="s">
        <v>563</v>
      </c>
      <c r="C175" s="5" t="s">
        <v>1127</v>
      </c>
      <c r="D175" s="5">
        <v>44.701765000000002</v>
      </c>
      <c r="E175" s="35">
        <v>-63.583725000000001</v>
      </c>
      <c r="F175" s="42" t="s">
        <v>31</v>
      </c>
      <c r="G175" s="5" t="s">
        <v>32</v>
      </c>
      <c r="H175" s="5" t="s">
        <v>33</v>
      </c>
      <c r="I175" s="5" t="s">
        <v>34</v>
      </c>
      <c r="J175" s="5">
        <v>86</v>
      </c>
      <c r="K175" s="35">
        <v>49079</v>
      </c>
      <c r="L175" s="42" t="s">
        <v>34</v>
      </c>
      <c r="M175" s="5" t="s">
        <v>34</v>
      </c>
      <c r="N175" s="5" t="s">
        <v>34</v>
      </c>
      <c r="O175" s="5" t="s">
        <v>35</v>
      </c>
      <c r="P175" s="5" t="s">
        <v>35</v>
      </c>
      <c r="Q175" s="5" t="s">
        <v>35</v>
      </c>
      <c r="R175" s="5" t="s">
        <v>34</v>
      </c>
      <c r="S175" s="5" t="s">
        <v>34</v>
      </c>
      <c r="T175" s="5" t="s">
        <v>34</v>
      </c>
      <c r="U175" s="5" t="s">
        <v>34</v>
      </c>
      <c r="V175" s="35" t="s">
        <v>35</v>
      </c>
      <c r="W175" s="78" t="str">
        <f>HYPERLINK("http://www.hrsb.ns.ca/","www.hrsb.ns.ca")</f>
        <v>www.hrsb.ns.ca</v>
      </c>
      <c r="X175" s="35" t="s">
        <v>34</v>
      </c>
    </row>
    <row r="176" spans="1:24" x14ac:dyDescent="0.25">
      <c r="A176" s="55" t="s">
        <v>572</v>
      </c>
      <c r="B176" s="65" t="s">
        <v>563</v>
      </c>
      <c r="C176" s="5" t="s">
        <v>1128</v>
      </c>
      <c r="D176" s="5">
        <v>44.387802000000001</v>
      </c>
      <c r="E176" s="35">
        <v>-64.537938999999895</v>
      </c>
      <c r="F176" s="42" t="s">
        <v>31</v>
      </c>
      <c r="G176" s="5" t="s">
        <v>32</v>
      </c>
      <c r="H176" s="5" t="s">
        <v>33</v>
      </c>
      <c r="I176" s="5" t="s">
        <v>32</v>
      </c>
      <c r="J176" s="5">
        <v>24</v>
      </c>
      <c r="K176" s="35">
        <v>6852</v>
      </c>
      <c r="L176" s="42" t="s">
        <v>34</v>
      </c>
      <c r="M176" s="5" t="s">
        <v>34</v>
      </c>
      <c r="N176" s="5" t="s">
        <v>34</v>
      </c>
      <c r="O176" s="5" t="s">
        <v>35</v>
      </c>
      <c r="P176" s="5" t="s">
        <v>35</v>
      </c>
      <c r="Q176" s="5" t="s">
        <v>35</v>
      </c>
      <c r="R176" s="5" t="s">
        <v>34</v>
      </c>
      <c r="S176" s="5" t="s">
        <v>34</v>
      </c>
      <c r="T176" s="5" t="s">
        <v>34</v>
      </c>
      <c r="U176" s="5" t="s">
        <v>34</v>
      </c>
      <c r="V176" s="35" t="s">
        <v>35</v>
      </c>
      <c r="W176" s="78" t="str">
        <f>HYPERLINK("http://www.ssrsb.ca/","www.ssrsb.ca")</f>
        <v>www.ssrsb.ca</v>
      </c>
      <c r="X176" s="35" t="s">
        <v>34</v>
      </c>
    </row>
    <row r="177" spans="1:24" x14ac:dyDescent="0.25">
      <c r="A177" s="55" t="s">
        <v>578</v>
      </c>
      <c r="B177" s="65" t="s">
        <v>563</v>
      </c>
      <c r="C177" s="5" t="s">
        <v>1129</v>
      </c>
      <c r="D177" s="5">
        <v>45.649270999999899</v>
      </c>
      <c r="E177" s="35">
        <v>-61.401694999999897</v>
      </c>
      <c r="F177" s="42" t="s">
        <v>31</v>
      </c>
      <c r="G177" s="5" t="s">
        <v>32</v>
      </c>
      <c r="H177" s="5" t="s">
        <v>33</v>
      </c>
      <c r="I177" s="5" t="s">
        <v>32</v>
      </c>
      <c r="J177" s="5">
        <v>21</v>
      </c>
      <c r="K177" s="35">
        <v>6816</v>
      </c>
      <c r="L177" s="42" t="s">
        <v>34</v>
      </c>
      <c r="M177" s="5" t="s">
        <v>34</v>
      </c>
      <c r="N177" s="5" t="s">
        <v>34</v>
      </c>
      <c r="O177" s="5" t="s">
        <v>35</v>
      </c>
      <c r="P177" s="5" t="s">
        <v>35</v>
      </c>
      <c r="Q177" s="5" t="s">
        <v>35</v>
      </c>
      <c r="R177" s="5" t="s">
        <v>34</v>
      </c>
      <c r="S177" s="5" t="s">
        <v>34</v>
      </c>
      <c r="T177" s="5" t="s">
        <v>34</v>
      </c>
      <c r="U177" s="5" t="s">
        <v>34</v>
      </c>
      <c r="V177" s="35" t="s">
        <v>35</v>
      </c>
      <c r="W177" s="78" t="str">
        <f>HYPERLINK("http://www.srsb.ca/","www.srsb.ca")</f>
        <v>www.srsb.ca</v>
      </c>
      <c r="X177" s="35" t="s">
        <v>34</v>
      </c>
    </row>
    <row r="178" spans="1:24" x14ac:dyDescent="0.25">
      <c r="A178" s="55" t="s">
        <v>585</v>
      </c>
      <c r="B178" s="65" t="s">
        <v>563</v>
      </c>
      <c r="C178" s="5" t="s">
        <v>1130</v>
      </c>
      <c r="D178" s="5">
        <v>43.835073999999899</v>
      </c>
      <c r="E178" s="35">
        <v>-66.121846000000005</v>
      </c>
      <c r="F178" s="42" t="s">
        <v>31</v>
      </c>
      <c r="G178" s="5" t="s">
        <v>32</v>
      </c>
      <c r="H178" s="5" t="s">
        <v>33</v>
      </c>
      <c r="I178" s="5" t="s">
        <v>32</v>
      </c>
      <c r="J178" s="5">
        <v>28</v>
      </c>
      <c r="K178" s="35">
        <v>6494</v>
      </c>
      <c r="L178" s="42" t="s">
        <v>34</v>
      </c>
      <c r="M178" s="5" t="s">
        <v>34</v>
      </c>
      <c r="N178" s="5" t="s">
        <v>34</v>
      </c>
      <c r="O178" s="5" t="s">
        <v>35</v>
      </c>
      <c r="P178" s="5" t="s">
        <v>35</v>
      </c>
      <c r="Q178" s="5" t="s">
        <v>35</v>
      </c>
      <c r="R178" s="5" t="s">
        <v>34</v>
      </c>
      <c r="S178" s="5" t="s">
        <v>34</v>
      </c>
      <c r="T178" s="5" t="s">
        <v>34</v>
      </c>
      <c r="U178" s="5" t="s">
        <v>34</v>
      </c>
      <c r="V178" s="35" t="s">
        <v>35</v>
      </c>
      <c r="W178" s="78" t="str">
        <f>HYPERLINK("http://www.tcrsb.ca/","www.tcrsb.ca")</f>
        <v>www.tcrsb.ca</v>
      </c>
      <c r="X178" s="35" t="s">
        <v>34</v>
      </c>
    </row>
    <row r="179" spans="1:24" x14ac:dyDescent="0.25">
      <c r="A179" s="55" t="s">
        <v>1131</v>
      </c>
      <c r="B179" s="65" t="s">
        <v>597</v>
      </c>
      <c r="C179" s="5" t="s">
        <v>1132</v>
      </c>
      <c r="D179" s="5">
        <v>68.738602</v>
      </c>
      <c r="E179" s="72">
        <v>-134.633656</v>
      </c>
      <c r="F179" s="42" t="s">
        <v>31</v>
      </c>
      <c r="G179" s="5" t="s">
        <v>32</v>
      </c>
      <c r="H179" s="5" t="s">
        <v>33</v>
      </c>
      <c r="I179" s="5" t="s">
        <v>34</v>
      </c>
      <c r="J179" s="5">
        <v>9</v>
      </c>
      <c r="K179" s="35">
        <v>1394</v>
      </c>
      <c r="L179" s="42" t="s">
        <v>34</v>
      </c>
      <c r="M179" s="5" t="s">
        <v>34</v>
      </c>
      <c r="N179" s="5" t="s">
        <v>34</v>
      </c>
      <c r="O179" s="5" t="s">
        <v>35</v>
      </c>
      <c r="P179" s="5" t="s">
        <v>35</v>
      </c>
      <c r="Q179" s="5" t="s">
        <v>35</v>
      </c>
      <c r="R179" s="5" t="s">
        <v>34</v>
      </c>
      <c r="S179" s="5" t="s">
        <v>34</v>
      </c>
      <c r="T179" s="5" t="s">
        <v>34</v>
      </c>
      <c r="U179" s="5" t="s">
        <v>34</v>
      </c>
      <c r="V179" s="35" t="s">
        <v>35</v>
      </c>
      <c r="W179" s="78" t="str">
        <f>HYPERLINK("http://www.bdec.nt.ca/","www.bdec.nt.ca")</f>
        <v>www.bdec.nt.ca</v>
      </c>
      <c r="X179" s="35" t="s">
        <v>34</v>
      </c>
    </row>
    <row r="180" spans="1:24" x14ac:dyDescent="0.25">
      <c r="A180" s="55" t="s">
        <v>596</v>
      </c>
      <c r="B180" s="65" t="s">
        <v>597</v>
      </c>
      <c r="C180" s="5" t="s">
        <v>1133</v>
      </c>
      <c r="D180" s="5">
        <v>62.455849999999899</v>
      </c>
      <c r="E180" s="72">
        <v>-114.370814999999</v>
      </c>
      <c r="F180" s="42" t="s">
        <v>122</v>
      </c>
      <c r="G180" s="5" t="s">
        <v>32</v>
      </c>
      <c r="H180" s="5" t="s">
        <v>33</v>
      </c>
      <c r="I180" s="5" t="s">
        <v>34</v>
      </c>
      <c r="J180" s="5">
        <v>2</v>
      </c>
      <c r="K180" s="35">
        <v>220</v>
      </c>
      <c r="L180" s="42" t="s">
        <v>34</v>
      </c>
      <c r="M180" s="5" t="s">
        <v>34</v>
      </c>
      <c r="N180" s="5" t="s">
        <v>34</v>
      </c>
      <c r="O180" s="5" t="s">
        <v>35</v>
      </c>
      <c r="P180" s="5" t="s">
        <v>35</v>
      </c>
      <c r="Q180" s="5" t="s">
        <v>35</v>
      </c>
      <c r="R180" s="5" t="s">
        <v>34</v>
      </c>
      <c r="S180" s="5" t="s">
        <v>34</v>
      </c>
      <c r="T180" s="5" t="s">
        <v>34</v>
      </c>
      <c r="U180" s="5" t="s">
        <v>34</v>
      </c>
      <c r="V180" s="35" t="s">
        <v>35</v>
      </c>
      <c r="W180" s="77" t="s">
        <v>1634</v>
      </c>
      <c r="X180" s="35" t="s">
        <v>34</v>
      </c>
    </row>
    <row r="181" spans="1:24" x14ac:dyDescent="0.25">
      <c r="A181" s="55" t="s">
        <v>1134</v>
      </c>
      <c r="B181" s="65" t="s">
        <v>597</v>
      </c>
      <c r="C181" s="5" t="s">
        <v>1135</v>
      </c>
      <c r="D181" s="5">
        <v>61.862797999999898</v>
      </c>
      <c r="E181" s="72">
        <v>-121.353033</v>
      </c>
      <c r="F181" s="42" t="s">
        <v>31</v>
      </c>
      <c r="G181" s="5" t="s">
        <v>32</v>
      </c>
      <c r="H181" s="5" t="s">
        <v>33</v>
      </c>
      <c r="I181" s="5" t="s">
        <v>34</v>
      </c>
      <c r="J181" s="5">
        <v>9</v>
      </c>
      <c r="K181" s="35" t="s">
        <v>176</v>
      </c>
      <c r="L181" s="42" t="s">
        <v>34</v>
      </c>
      <c r="M181" s="5" t="s">
        <v>34</v>
      </c>
      <c r="N181" s="5" t="s">
        <v>34</v>
      </c>
      <c r="O181" s="5" t="s">
        <v>35</v>
      </c>
      <c r="P181" s="5" t="s">
        <v>35</v>
      </c>
      <c r="Q181" s="5" t="s">
        <v>35</v>
      </c>
      <c r="R181" s="5" t="s">
        <v>34</v>
      </c>
      <c r="S181" s="5" t="s">
        <v>34</v>
      </c>
      <c r="T181" s="5" t="s">
        <v>34</v>
      </c>
      <c r="U181" s="5" t="s">
        <v>34</v>
      </c>
      <c r="V181" s="35" t="s">
        <v>35</v>
      </c>
      <c r="W181" s="78" t="str">
        <f>HYPERLINK("http://www.dehcho.nt.ca/","www.dehcho.nt.ca")</f>
        <v>www.dehcho.nt.ca</v>
      </c>
      <c r="X181" s="35" t="s">
        <v>34</v>
      </c>
    </row>
    <row r="182" spans="1:24" x14ac:dyDescent="0.25">
      <c r="A182" s="55" t="s">
        <v>1136</v>
      </c>
      <c r="B182" s="65" t="s">
        <v>597</v>
      </c>
      <c r="C182" s="5" t="s">
        <v>1137</v>
      </c>
      <c r="D182" s="5">
        <v>65.259603999999896</v>
      </c>
      <c r="E182" s="72">
        <v>-126.689335</v>
      </c>
      <c r="F182" s="42" t="s">
        <v>31</v>
      </c>
      <c r="G182" s="5" t="s">
        <v>32</v>
      </c>
      <c r="H182" s="5" t="s">
        <v>33</v>
      </c>
      <c r="I182" s="5" t="s">
        <v>34</v>
      </c>
      <c r="J182" s="5">
        <v>5</v>
      </c>
      <c r="K182" s="35">
        <v>598</v>
      </c>
      <c r="L182" s="42" t="s">
        <v>34</v>
      </c>
      <c r="M182" s="5" t="s">
        <v>34</v>
      </c>
      <c r="N182" s="5" t="s">
        <v>34</v>
      </c>
      <c r="O182" s="5" t="s">
        <v>35</v>
      </c>
      <c r="P182" s="5" t="s">
        <v>35</v>
      </c>
      <c r="Q182" s="5" t="s">
        <v>35</v>
      </c>
      <c r="R182" s="5" t="s">
        <v>34</v>
      </c>
      <c r="S182" s="5" t="s">
        <v>34</v>
      </c>
      <c r="T182" s="5" t="s">
        <v>34</v>
      </c>
      <c r="U182" s="5" t="s">
        <v>34</v>
      </c>
      <c r="V182" s="35" t="s">
        <v>35</v>
      </c>
      <c r="W182" s="78" t="str">
        <f>HYPERLINK("http://www.sahtudec.ca/","www.sahtudec.ca")</f>
        <v>www.sahtudec.ca</v>
      </c>
      <c r="X182" s="35" t="s">
        <v>34</v>
      </c>
    </row>
    <row r="183" spans="1:24" x14ac:dyDescent="0.25">
      <c r="A183" s="55" t="s">
        <v>1138</v>
      </c>
      <c r="B183" s="65" t="s">
        <v>597</v>
      </c>
      <c r="C183" s="5" t="s">
        <v>1139</v>
      </c>
      <c r="D183" s="5">
        <v>60.012064000000002</v>
      </c>
      <c r="E183" s="72">
        <v>-111.89190000000001</v>
      </c>
      <c r="F183" s="42" t="s">
        <v>31</v>
      </c>
      <c r="G183" s="5" t="s">
        <v>32</v>
      </c>
      <c r="H183" s="5" t="s">
        <v>33</v>
      </c>
      <c r="I183" s="5" t="s">
        <v>34</v>
      </c>
      <c r="J183" s="5">
        <v>8</v>
      </c>
      <c r="K183" s="35">
        <v>1390</v>
      </c>
      <c r="L183" s="42" t="s">
        <v>34</v>
      </c>
      <c r="M183" s="5" t="s">
        <v>34</v>
      </c>
      <c r="N183" s="5" t="s">
        <v>34</v>
      </c>
      <c r="O183" s="5" t="s">
        <v>35</v>
      </c>
      <c r="P183" s="5" t="s">
        <v>35</v>
      </c>
      <c r="Q183" s="5" t="s">
        <v>35</v>
      </c>
      <c r="R183" s="5" t="s">
        <v>34</v>
      </c>
      <c r="S183" s="5" t="s">
        <v>34</v>
      </c>
      <c r="T183" s="5" t="s">
        <v>34</v>
      </c>
      <c r="U183" s="5" t="s">
        <v>34</v>
      </c>
      <c r="V183" s="35" t="s">
        <v>35</v>
      </c>
      <c r="W183" s="78" t="str">
        <f>HYPERLINK("http://www.ssdec.nt.ca/","www.ssdec.nt.ca")</f>
        <v>www.ssdec.nt.ca</v>
      </c>
      <c r="X183" s="35" t="s">
        <v>34</v>
      </c>
    </row>
    <row r="184" spans="1:24" x14ac:dyDescent="0.25">
      <c r="A184" s="55" t="s">
        <v>1140</v>
      </c>
      <c r="B184" s="65" t="s">
        <v>597</v>
      </c>
      <c r="C184" s="5" t="s">
        <v>1141</v>
      </c>
      <c r="D184" s="5">
        <v>62.827995999999899</v>
      </c>
      <c r="E184" s="72">
        <v>-116.049049</v>
      </c>
      <c r="F184" s="42" t="s">
        <v>31</v>
      </c>
      <c r="G184" s="5" t="s">
        <v>32</v>
      </c>
      <c r="H184" s="5" t="s">
        <v>33</v>
      </c>
      <c r="I184" s="5" t="s">
        <v>34</v>
      </c>
      <c r="J184" s="5">
        <v>5</v>
      </c>
      <c r="K184" s="35">
        <v>795</v>
      </c>
      <c r="L184" s="42" t="s">
        <v>34</v>
      </c>
      <c r="M184" s="5" t="s">
        <v>34</v>
      </c>
      <c r="N184" s="5" t="s">
        <v>34</v>
      </c>
      <c r="O184" s="5" t="s">
        <v>35</v>
      </c>
      <c r="P184" s="5" t="s">
        <v>35</v>
      </c>
      <c r="Q184" s="5" t="s">
        <v>35</v>
      </c>
      <c r="R184" s="5" t="s">
        <v>34</v>
      </c>
      <c r="S184" s="5" t="s">
        <v>34</v>
      </c>
      <c r="T184" s="5" t="s">
        <v>34</v>
      </c>
      <c r="U184" s="5" t="s">
        <v>34</v>
      </c>
      <c r="V184" s="35" t="s">
        <v>35</v>
      </c>
      <c r="W184" s="78" t="str">
        <f>HYPERLINK("http://www.tlicho.ca/","www.tlicho.ca")</f>
        <v>www.tlicho.ca</v>
      </c>
      <c r="X184" s="35" t="s">
        <v>34</v>
      </c>
    </row>
    <row r="185" spans="1:24" x14ac:dyDescent="0.25">
      <c r="A185" s="55" t="s">
        <v>600</v>
      </c>
      <c r="B185" s="65" t="s">
        <v>597</v>
      </c>
      <c r="C185" s="5" t="s">
        <v>1133</v>
      </c>
      <c r="D185" s="5">
        <v>62.452108000000003</v>
      </c>
      <c r="E185" s="72">
        <v>-114.36511900000001</v>
      </c>
      <c r="F185" s="42" t="s">
        <v>31</v>
      </c>
      <c r="G185" s="5" t="s">
        <v>32</v>
      </c>
      <c r="H185" s="5" t="s">
        <v>78</v>
      </c>
      <c r="I185" s="5" t="s">
        <v>34</v>
      </c>
      <c r="J185" s="5">
        <v>4</v>
      </c>
      <c r="K185" s="35">
        <v>1317</v>
      </c>
      <c r="L185" s="42" t="s">
        <v>34</v>
      </c>
      <c r="M185" s="5" t="s">
        <v>34</v>
      </c>
      <c r="N185" s="5" t="s">
        <v>34</v>
      </c>
      <c r="O185" s="5" t="s">
        <v>35</v>
      </c>
      <c r="P185" s="5" t="s">
        <v>35</v>
      </c>
      <c r="Q185" s="5" t="s">
        <v>35</v>
      </c>
      <c r="R185" s="5" t="s">
        <v>34</v>
      </c>
      <c r="S185" s="5" t="s">
        <v>34</v>
      </c>
      <c r="T185" s="5" t="s">
        <v>34</v>
      </c>
      <c r="U185" s="5" t="s">
        <v>34</v>
      </c>
      <c r="V185" s="35" t="s">
        <v>35</v>
      </c>
      <c r="W185" s="77" t="s">
        <v>1635</v>
      </c>
      <c r="X185" s="35" t="s">
        <v>34</v>
      </c>
    </row>
    <row r="186" spans="1:24" x14ac:dyDescent="0.25">
      <c r="A186" s="55" t="s">
        <v>603</v>
      </c>
      <c r="B186" s="65" t="s">
        <v>597</v>
      </c>
      <c r="C186" s="5" t="s">
        <v>1133</v>
      </c>
      <c r="D186" s="5">
        <v>62.452323</v>
      </c>
      <c r="E186" s="72">
        <v>-114.376659</v>
      </c>
      <c r="F186" s="42" t="s">
        <v>31</v>
      </c>
      <c r="G186" s="5" t="s">
        <v>32</v>
      </c>
      <c r="H186" s="5" t="s">
        <v>33</v>
      </c>
      <c r="I186" s="5" t="s">
        <v>34</v>
      </c>
      <c r="J186" s="5">
        <v>8</v>
      </c>
      <c r="K186" s="35">
        <v>2009</v>
      </c>
      <c r="L186" s="42" t="s">
        <v>34</v>
      </c>
      <c r="M186" s="5" t="s">
        <v>34</v>
      </c>
      <c r="N186" s="5" t="s">
        <v>34</v>
      </c>
      <c r="O186" s="5" t="s">
        <v>35</v>
      </c>
      <c r="P186" s="5" t="s">
        <v>35</v>
      </c>
      <c r="Q186" s="5" t="s">
        <v>35</v>
      </c>
      <c r="R186" s="5" t="s">
        <v>34</v>
      </c>
      <c r="S186" s="5" t="s">
        <v>34</v>
      </c>
      <c r="T186" s="5" t="s">
        <v>34</v>
      </c>
      <c r="U186" s="5" t="s">
        <v>34</v>
      </c>
      <c r="V186" s="35" t="s">
        <v>35</v>
      </c>
      <c r="W186" s="78" t="str">
        <f>HYPERLINK("http://www.ycs.nt.ca/","www.ycs.nt.ca")</f>
        <v>www.ycs.nt.ca</v>
      </c>
      <c r="X186" s="35" t="s">
        <v>34</v>
      </c>
    </row>
    <row r="187" spans="1:24" x14ac:dyDescent="0.25">
      <c r="A187" s="55" t="s">
        <v>1142</v>
      </c>
      <c r="B187" s="65" t="s">
        <v>1143</v>
      </c>
      <c r="C187" s="5" t="s">
        <v>1144</v>
      </c>
      <c r="D187" s="5">
        <v>63.746744</v>
      </c>
      <c r="E187" s="72">
        <v>-68.515078000000003</v>
      </c>
      <c r="F187" s="42" t="s">
        <v>122</v>
      </c>
      <c r="G187" s="5" t="s">
        <v>34</v>
      </c>
      <c r="H187" s="5" t="s">
        <v>33</v>
      </c>
      <c r="I187" s="5" t="s">
        <v>34</v>
      </c>
      <c r="J187" s="5">
        <v>1</v>
      </c>
      <c r="K187" s="35">
        <v>50</v>
      </c>
      <c r="L187" s="42" t="s">
        <v>34</v>
      </c>
      <c r="M187" s="5" t="s">
        <v>34</v>
      </c>
      <c r="N187" s="5" t="s">
        <v>34</v>
      </c>
      <c r="O187" s="5" t="s">
        <v>35</v>
      </c>
      <c r="P187" s="5" t="s">
        <v>35</v>
      </c>
      <c r="Q187" s="5" t="s">
        <v>35</v>
      </c>
      <c r="R187" s="5" t="s">
        <v>34</v>
      </c>
      <c r="S187" s="5" t="s">
        <v>34</v>
      </c>
      <c r="T187" s="5" t="s">
        <v>34</v>
      </c>
      <c r="U187" s="5" t="s">
        <v>34</v>
      </c>
      <c r="V187" s="35" t="s">
        <v>35</v>
      </c>
      <c r="W187" s="77" t="s">
        <v>1636</v>
      </c>
      <c r="X187" s="35" t="s">
        <v>34</v>
      </c>
    </row>
    <row r="188" spans="1:24" x14ac:dyDescent="0.25">
      <c r="A188" s="55" t="s">
        <v>1145</v>
      </c>
      <c r="B188" s="65" t="s">
        <v>1143</v>
      </c>
      <c r="C188" s="5" t="s">
        <v>1146</v>
      </c>
      <c r="D188" s="5">
        <v>67.825231000000002</v>
      </c>
      <c r="E188" s="72">
        <v>-115.096549999999</v>
      </c>
      <c r="F188" s="42" t="s">
        <v>31</v>
      </c>
      <c r="G188" s="5" t="s">
        <v>32</v>
      </c>
      <c r="H188" s="5" t="s">
        <v>33</v>
      </c>
      <c r="I188" s="5" t="s">
        <v>34</v>
      </c>
      <c r="J188" s="5">
        <v>8</v>
      </c>
      <c r="K188" s="35" t="s">
        <v>176</v>
      </c>
      <c r="L188" s="42" t="s">
        <v>34</v>
      </c>
      <c r="M188" s="5" t="s">
        <v>34</v>
      </c>
      <c r="N188" s="5" t="s">
        <v>34</v>
      </c>
      <c r="O188" s="5" t="s">
        <v>35</v>
      </c>
      <c r="P188" s="5" t="s">
        <v>35</v>
      </c>
      <c r="Q188" s="5" t="s">
        <v>35</v>
      </c>
      <c r="R188" s="5" t="s">
        <v>34</v>
      </c>
      <c r="S188" s="5" t="s">
        <v>34</v>
      </c>
      <c r="T188" s="5" t="s">
        <v>34</v>
      </c>
      <c r="U188" s="5" t="s">
        <v>34</v>
      </c>
      <c r="V188" s="35" t="s">
        <v>35</v>
      </c>
      <c r="W188" s="77" t="s">
        <v>1637</v>
      </c>
      <c r="X188" s="35" t="s">
        <v>34</v>
      </c>
    </row>
    <row r="189" spans="1:24" x14ac:dyDescent="0.25">
      <c r="A189" s="55" t="s">
        <v>1147</v>
      </c>
      <c r="B189" s="65" t="s">
        <v>1143</v>
      </c>
      <c r="C189" s="5" t="s">
        <v>1148</v>
      </c>
      <c r="D189" s="5">
        <v>64.312842000000003</v>
      </c>
      <c r="E189" s="72">
        <v>-96.057467000000003</v>
      </c>
      <c r="F189" s="42" t="s">
        <v>31</v>
      </c>
      <c r="G189" s="5" t="s">
        <v>176</v>
      </c>
      <c r="H189" s="5" t="s">
        <v>33</v>
      </c>
      <c r="I189" s="5" t="s">
        <v>34</v>
      </c>
      <c r="J189" s="5">
        <v>12</v>
      </c>
      <c r="K189" s="35" t="s">
        <v>176</v>
      </c>
      <c r="L189" s="42" t="s">
        <v>34</v>
      </c>
      <c r="M189" s="5" t="s">
        <v>34</v>
      </c>
      <c r="N189" s="5" t="s">
        <v>34</v>
      </c>
      <c r="O189" s="5" t="s">
        <v>35</v>
      </c>
      <c r="P189" s="5" t="s">
        <v>35</v>
      </c>
      <c r="Q189" s="5" t="s">
        <v>35</v>
      </c>
      <c r="R189" s="5" t="s">
        <v>34</v>
      </c>
      <c r="S189" s="5" t="s">
        <v>34</v>
      </c>
      <c r="T189" s="5" t="s">
        <v>34</v>
      </c>
      <c r="U189" s="5" t="s">
        <v>34</v>
      </c>
      <c r="V189" s="35" t="s">
        <v>35</v>
      </c>
      <c r="W189" s="77" t="s">
        <v>1638</v>
      </c>
      <c r="X189" s="35" t="s">
        <v>34</v>
      </c>
    </row>
    <row r="190" spans="1:24" x14ac:dyDescent="0.25">
      <c r="A190" s="55" t="s">
        <v>1149</v>
      </c>
      <c r="B190" s="65" t="s">
        <v>1143</v>
      </c>
      <c r="C190" s="5" t="s">
        <v>1150</v>
      </c>
      <c r="D190" s="5">
        <v>72.700117000000006</v>
      </c>
      <c r="E190" s="72">
        <v>-77.958532000000005</v>
      </c>
      <c r="F190" s="42" t="s">
        <v>31</v>
      </c>
      <c r="G190" s="5" t="s">
        <v>176</v>
      </c>
      <c r="H190" s="5" t="s">
        <v>33</v>
      </c>
      <c r="I190" s="5" t="s">
        <v>34</v>
      </c>
      <c r="J190" s="5">
        <v>21</v>
      </c>
      <c r="K190" s="35" t="s">
        <v>176</v>
      </c>
      <c r="L190" s="42" t="s">
        <v>34</v>
      </c>
      <c r="M190" s="5" t="s">
        <v>34</v>
      </c>
      <c r="N190" s="5" t="s">
        <v>34</v>
      </c>
      <c r="O190" s="5" t="s">
        <v>35</v>
      </c>
      <c r="P190" s="5" t="s">
        <v>35</v>
      </c>
      <c r="Q190" s="5" t="s">
        <v>35</v>
      </c>
      <c r="R190" s="5" t="s">
        <v>34</v>
      </c>
      <c r="S190" s="5" t="s">
        <v>34</v>
      </c>
      <c r="T190" s="5" t="s">
        <v>34</v>
      </c>
      <c r="U190" s="5" t="s">
        <v>34</v>
      </c>
      <c r="V190" s="35" t="s">
        <v>35</v>
      </c>
      <c r="W190" s="77" t="s">
        <v>1639</v>
      </c>
      <c r="X190" s="35" t="s">
        <v>34</v>
      </c>
    </row>
    <row r="191" spans="1:24" x14ac:dyDescent="0.25">
      <c r="A191" s="55" t="s">
        <v>606</v>
      </c>
      <c r="B191" s="65" t="s">
        <v>607</v>
      </c>
      <c r="C191" s="5" t="s">
        <v>1151</v>
      </c>
      <c r="D191" s="5">
        <v>46.508750999999897</v>
      </c>
      <c r="E191" s="72">
        <v>-84.326768999999899</v>
      </c>
      <c r="F191" s="42" t="s">
        <v>31</v>
      </c>
      <c r="G191" s="5" t="s">
        <v>32</v>
      </c>
      <c r="H191" s="5" t="s">
        <v>33</v>
      </c>
      <c r="I191" s="5" t="s">
        <v>34</v>
      </c>
      <c r="J191" s="5">
        <v>49</v>
      </c>
      <c r="K191" s="35">
        <v>10721</v>
      </c>
      <c r="L191" s="42" t="s">
        <v>34</v>
      </c>
      <c r="M191" s="5" t="s">
        <v>34</v>
      </c>
      <c r="N191" s="5" t="s">
        <v>34</v>
      </c>
      <c r="O191" s="5" t="s">
        <v>35</v>
      </c>
      <c r="P191" s="5" t="s">
        <v>35</v>
      </c>
      <c r="Q191" s="5" t="s">
        <v>35</v>
      </c>
      <c r="R191" s="5" t="s">
        <v>34</v>
      </c>
      <c r="S191" s="5" t="s">
        <v>34</v>
      </c>
      <c r="T191" s="5" t="s">
        <v>34</v>
      </c>
      <c r="U191" s="5" t="s">
        <v>34</v>
      </c>
      <c r="V191" s="35" t="s">
        <v>35</v>
      </c>
      <c r="W191" s="78" t="str">
        <f>HYPERLINK("http://www.adsb.on.ca/","www.adsb.on.ca")</f>
        <v>www.adsb.on.ca</v>
      </c>
      <c r="X191" s="35" t="s">
        <v>34</v>
      </c>
    </row>
    <row r="192" spans="1:24" x14ac:dyDescent="0.25">
      <c r="A192" s="55" t="s">
        <v>612</v>
      </c>
      <c r="B192" s="65" t="s">
        <v>607</v>
      </c>
      <c r="C192" s="5" t="s">
        <v>1152</v>
      </c>
      <c r="D192" s="5">
        <v>44.2549589999999</v>
      </c>
      <c r="E192" s="72">
        <v>-76.947941</v>
      </c>
      <c r="F192" s="42" t="s">
        <v>31</v>
      </c>
      <c r="G192" s="5" t="s">
        <v>32</v>
      </c>
      <c r="H192" s="5" t="s">
        <v>78</v>
      </c>
      <c r="I192" s="5" t="s">
        <v>34</v>
      </c>
      <c r="J192" s="5">
        <v>41</v>
      </c>
      <c r="K192" s="35">
        <v>12023</v>
      </c>
      <c r="L192" s="42" t="s">
        <v>32</v>
      </c>
      <c r="M192" s="5" t="s">
        <v>32</v>
      </c>
      <c r="N192" s="5" t="s">
        <v>34</v>
      </c>
      <c r="O192" s="5" t="s">
        <v>35</v>
      </c>
      <c r="P192" s="5" t="s">
        <v>35</v>
      </c>
      <c r="Q192" s="5" t="s">
        <v>35</v>
      </c>
      <c r="R192" s="5" t="s">
        <v>34</v>
      </c>
      <c r="S192" s="5" t="s">
        <v>34</v>
      </c>
      <c r="T192" s="5" t="s">
        <v>32</v>
      </c>
      <c r="U192" s="5" t="s">
        <v>34</v>
      </c>
      <c r="V192" s="35" t="s">
        <v>35</v>
      </c>
      <c r="W192" s="78" t="str">
        <f>HYPERLINK("http://www.alcdsb.on.ca/","www.alcdsb.on.ca")</f>
        <v>www.alcdsb.on.ca</v>
      </c>
      <c r="X192" s="35" t="s">
        <v>32</v>
      </c>
    </row>
    <row r="193" spans="1:24" x14ac:dyDescent="0.25">
      <c r="A193" s="55" t="s">
        <v>619</v>
      </c>
      <c r="B193" s="65" t="s">
        <v>607</v>
      </c>
      <c r="C193" s="5" t="s">
        <v>1153</v>
      </c>
      <c r="D193" s="5">
        <v>43.554979000000003</v>
      </c>
      <c r="E193" s="72">
        <v>-81.388816000000006</v>
      </c>
      <c r="F193" s="42" t="s">
        <v>31</v>
      </c>
      <c r="G193" s="5" t="s">
        <v>32</v>
      </c>
      <c r="H193" s="5" t="s">
        <v>33</v>
      </c>
      <c r="I193" s="5" t="s">
        <v>34</v>
      </c>
      <c r="J193" s="5">
        <v>40</v>
      </c>
      <c r="K193" s="35">
        <v>17017</v>
      </c>
      <c r="L193" s="42" t="s">
        <v>32</v>
      </c>
      <c r="M193" s="5" t="s">
        <v>32</v>
      </c>
      <c r="N193" s="5" t="s">
        <v>34</v>
      </c>
      <c r="O193" s="5" t="s">
        <v>35</v>
      </c>
      <c r="P193" s="5" t="s">
        <v>35</v>
      </c>
      <c r="Q193" s="5" t="s">
        <v>35</v>
      </c>
      <c r="R193" s="5" t="s">
        <v>34</v>
      </c>
      <c r="S193" s="5" t="s">
        <v>34</v>
      </c>
      <c r="T193" s="5" t="s">
        <v>34</v>
      </c>
      <c r="U193" s="5" t="s">
        <v>34</v>
      </c>
      <c r="V193" s="35" t="s">
        <v>35</v>
      </c>
      <c r="W193" s="78" t="str">
        <f>HYPERLINK("http://blog.amdsb.ca/","http://blog.amdsb.ca")</f>
        <v>http://blog.amdsb.ca</v>
      </c>
      <c r="X193" s="35" t="s">
        <v>34</v>
      </c>
    </row>
    <row r="194" spans="1:24" x14ac:dyDescent="0.25">
      <c r="A194" s="55" t="s">
        <v>623</v>
      </c>
      <c r="B194" s="65" t="s">
        <v>607</v>
      </c>
      <c r="C194" s="5" t="s">
        <v>1154</v>
      </c>
      <c r="D194" s="5">
        <v>43.717716000000003</v>
      </c>
      <c r="E194" s="72">
        <v>-79.373761000000002</v>
      </c>
      <c r="F194" s="42" t="s">
        <v>31</v>
      </c>
      <c r="G194" s="5" t="s">
        <v>34</v>
      </c>
      <c r="H194" s="5" t="s">
        <v>1155</v>
      </c>
      <c r="I194" s="5" t="s">
        <v>34</v>
      </c>
      <c r="J194" s="5">
        <v>1</v>
      </c>
      <c r="K194" s="35" t="s">
        <v>1156</v>
      </c>
      <c r="L194" s="42" t="s">
        <v>34</v>
      </c>
      <c r="M194" s="5" t="s">
        <v>34</v>
      </c>
      <c r="N194" s="5" t="s">
        <v>34</v>
      </c>
      <c r="O194" s="5" t="s">
        <v>35</v>
      </c>
      <c r="P194" s="5" t="s">
        <v>35</v>
      </c>
      <c r="Q194" s="5" t="s">
        <v>35</v>
      </c>
      <c r="R194" s="5" t="s">
        <v>34</v>
      </c>
      <c r="S194" s="5" t="s">
        <v>34</v>
      </c>
      <c r="T194" s="5" t="s">
        <v>34</v>
      </c>
      <c r="U194" s="5" t="s">
        <v>34</v>
      </c>
      <c r="V194" s="35" t="s">
        <v>35</v>
      </c>
      <c r="W194" s="79" t="s">
        <v>1157</v>
      </c>
      <c r="X194" s="35" t="s">
        <v>34</v>
      </c>
    </row>
    <row r="195" spans="1:24" x14ac:dyDescent="0.25">
      <c r="A195" s="55" t="s">
        <v>628</v>
      </c>
      <c r="B195" s="65" t="s">
        <v>607</v>
      </c>
      <c r="C195" s="5" t="s">
        <v>1158</v>
      </c>
      <c r="D195" s="5">
        <v>44.309398000000002</v>
      </c>
      <c r="E195" s="72">
        <v>-81.098476000000005</v>
      </c>
      <c r="F195" s="42" t="s">
        <v>31</v>
      </c>
      <c r="G195" s="5" t="s">
        <v>32</v>
      </c>
      <c r="H195" s="5" t="s">
        <v>33</v>
      </c>
      <c r="I195" s="5" t="s">
        <v>34</v>
      </c>
      <c r="J195" s="5">
        <v>52</v>
      </c>
      <c r="K195" s="35">
        <v>17960</v>
      </c>
      <c r="L195" s="42" t="s">
        <v>32</v>
      </c>
      <c r="M195" s="5" t="s">
        <v>32</v>
      </c>
      <c r="N195" s="5" t="s">
        <v>34</v>
      </c>
      <c r="O195" s="5" t="s">
        <v>35</v>
      </c>
      <c r="P195" s="5" t="s">
        <v>35</v>
      </c>
      <c r="Q195" s="5" t="s">
        <v>35</v>
      </c>
      <c r="R195" s="5" t="s">
        <v>34</v>
      </c>
      <c r="S195" s="5" t="s">
        <v>34</v>
      </c>
      <c r="T195" s="5" t="s">
        <v>34</v>
      </c>
      <c r="U195" s="5" t="s">
        <v>34</v>
      </c>
      <c r="V195" s="35" t="s">
        <v>35</v>
      </c>
      <c r="W195" s="78" t="str">
        <f>HYPERLINK("http://www.bwdsb.on.ca/","www.bwdsb.on.ca")</f>
        <v>www.bwdsb.on.ca</v>
      </c>
      <c r="X195" s="35" t="s">
        <v>34</v>
      </c>
    </row>
    <row r="196" spans="1:24" x14ac:dyDescent="0.25">
      <c r="A196" s="55" t="s">
        <v>636</v>
      </c>
      <c r="B196" s="65" t="s">
        <v>607</v>
      </c>
      <c r="C196" s="5" t="s">
        <v>1159</v>
      </c>
      <c r="D196" s="5">
        <v>43.139530999999899</v>
      </c>
      <c r="E196" s="72">
        <v>-80.265497999999894</v>
      </c>
      <c r="F196" s="42" t="s">
        <v>31</v>
      </c>
      <c r="G196" s="5" t="s">
        <v>32</v>
      </c>
      <c r="H196" s="5" t="s">
        <v>78</v>
      </c>
      <c r="I196" s="5" t="s">
        <v>34</v>
      </c>
      <c r="J196" s="5">
        <v>34</v>
      </c>
      <c r="K196" s="35">
        <v>10447</v>
      </c>
      <c r="L196" s="42" t="s">
        <v>32</v>
      </c>
      <c r="M196" s="5" t="s">
        <v>32</v>
      </c>
      <c r="N196" s="5" t="s">
        <v>34</v>
      </c>
      <c r="O196" s="5" t="s">
        <v>35</v>
      </c>
      <c r="P196" s="5" t="s">
        <v>35</v>
      </c>
      <c r="Q196" s="5" t="s">
        <v>35</v>
      </c>
      <c r="R196" s="5" t="s">
        <v>34</v>
      </c>
      <c r="S196" s="5" t="s">
        <v>34</v>
      </c>
      <c r="T196" s="5" t="s">
        <v>34</v>
      </c>
      <c r="U196" s="5" t="s">
        <v>34</v>
      </c>
      <c r="V196" s="35" t="s">
        <v>35</v>
      </c>
      <c r="W196" s="77" t="s">
        <v>1640</v>
      </c>
      <c r="X196" s="35" t="s">
        <v>34</v>
      </c>
    </row>
    <row r="197" spans="1:24" x14ac:dyDescent="0.25">
      <c r="A197" s="55" t="s">
        <v>638</v>
      </c>
      <c r="B197" s="65" t="s">
        <v>607</v>
      </c>
      <c r="C197" s="5" t="s">
        <v>906</v>
      </c>
      <c r="D197" s="5">
        <v>44.158209999999897</v>
      </c>
      <c r="E197" s="72">
        <v>-81.019801000000001</v>
      </c>
      <c r="F197" s="42" t="s">
        <v>31</v>
      </c>
      <c r="G197" s="5" t="s">
        <v>32</v>
      </c>
      <c r="H197" s="5" t="s">
        <v>78</v>
      </c>
      <c r="I197" s="5" t="s">
        <v>34</v>
      </c>
      <c r="J197" s="5">
        <v>13</v>
      </c>
      <c r="K197" s="35">
        <v>3750</v>
      </c>
      <c r="L197" s="42" t="s">
        <v>32</v>
      </c>
      <c r="M197" s="5" t="s">
        <v>32</v>
      </c>
      <c r="N197" s="5" t="s">
        <v>34</v>
      </c>
      <c r="O197" s="5" t="s">
        <v>35</v>
      </c>
      <c r="P197" s="5" t="s">
        <v>35</v>
      </c>
      <c r="Q197" s="5" t="s">
        <v>35</v>
      </c>
      <c r="R197" s="5" t="s">
        <v>34</v>
      </c>
      <c r="S197" s="5" t="s">
        <v>34</v>
      </c>
      <c r="T197" s="5" t="s">
        <v>34</v>
      </c>
      <c r="U197" s="5" t="s">
        <v>34</v>
      </c>
      <c r="V197" s="35" t="s">
        <v>35</v>
      </c>
      <c r="W197" s="78" t="str">
        <f>HYPERLINK("http://www.bgcdsb.org/","www.bgcdsb.org")</f>
        <v>www.bgcdsb.org</v>
      </c>
      <c r="X197" s="35" t="s">
        <v>34</v>
      </c>
    </row>
    <row r="198" spans="1:24" x14ac:dyDescent="0.25">
      <c r="A198" s="55" t="s">
        <v>644</v>
      </c>
      <c r="B198" s="65" t="s">
        <v>607</v>
      </c>
      <c r="C198" s="5" t="s">
        <v>1160</v>
      </c>
      <c r="D198" s="5">
        <v>45.022630999999897</v>
      </c>
      <c r="E198" s="72">
        <v>-75.650684999999896</v>
      </c>
      <c r="F198" s="42" t="s">
        <v>31</v>
      </c>
      <c r="G198" s="5" t="s">
        <v>32</v>
      </c>
      <c r="H198" s="5" t="s">
        <v>78</v>
      </c>
      <c r="I198" s="5" t="s">
        <v>34</v>
      </c>
      <c r="J198" s="5">
        <v>42</v>
      </c>
      <c r="K198" s="35">
        <v>13945</v>
      </c>
      <c r="L198" s="42" t="s">
        <v>32</v>
      </c>
      <c r="M198" s="5" t="s">
        <v>32</v>
      </c>
      <c r="N198" s="5" t="s">
        <v>34</v>
      </c>
      <c r="O198" s="5" t="s">
        <v>35</v>
      </c>
      <c r="P198" s="5" t="s">
        <v>35</v>
      </c>
      <c r="Q198" s="5" t="s">
        <v>35</v>
      </c>
      <c r="R198" s="5" t="s">
        <v>34</v>
      </c>
      <c r="S198" s="5" t="s">
        <v>34</v>
      </c>
      <c r="T198" s="5" t="s">
        <v>34</v>
      </c>
      <c r="U198" s="5" t="s">
        <v>34</v>
      </c>
      <c r="V198" s="35" t="s">
        <v>35</v>
      </c>
      <c r="W198" s="78" t="str">
        <f>HYPERLINK("http://www.cdsbeo.on.ca/","www.cdsbeo.on.ca")</f>
        <v>www.cdsbeo.on.ca</v>
      </c>
      <c r="X198" s="35" t="s">
        <v>34</v>
      </c>
    </row>
    <row r="199" spans="1:24" x14ac:dyDescent="0.25">
      <c r="A199" s="55" t="s">
        <v>649</v>
      </c>
      <c r="B199" s="65" t="s">
        <v>607</v>
      </c>
      <c r="C199" s="5" t="s">
        <v>1161</v>
      </c>
      <c r="D199" s="5">
        <v>45.421374999999898</v>
      </c>
      <c r="E199" s="72">
        <v>-75.633115000000004</v>
      </c>
      <c r="F199" s="42" t="s">
        <v>122</v>
      </c>
      <c r="G199" s="5" t="s">
        <v>34</v>
      </c>
      <c r="H199" s="5" t="s">
        <v>78</v>
      </c>
      <c r="I199" s="5" t="s">
        <v>32</v>
      </c>
      <c r="J199" s="5">
        <v>51</v>
      </c>
      <c r="K199" s="35">
        <v>21000</v>
      </c>
      <c r="L199" s="42" t="s">
        <v>32</v>
      </c>
      <c r="M199" s="5" t="s">
        <v>32</v>
      </c>
      <c r="N199" s="5" t="s">
        <v>34</v>
      </c>
      <c r="O199" s="5" t="s">
        <v>35</v>
      </c>
      <c r="P199" s="5" t="s">
        <v>35</v>
      </c>
      <c r="Q199" s="5" t="s">
        <v>35</v>
      </c>
      <c r="R199" s="5" t="s">
        <v>34</v>
      </c>
      <c r="S199" s="5" t="s">
        <v>34</v>
      </c>
      <c r="T199" s="5" t="s">
        <v>34</v>
      </c>
      <c r="U199" s="5" t="s">
        <v>34</v>
      </c>
      <c r="V199" s="35" t="s">
        <v>35</v>
      </c>
      <c r="W199" s="78" t="str">
        <f>HYPERLINK("http://www.ecolecatholique.ca/fr/","www.ecolecatholique.ca/fr/")</f>
        <v>www.ecolecatholique.ca/fr/</v>
      </c>
      <c r="X199" s="35" t="s">
        <v>34</v>
      </c>
    </row>
    <row r="200" spans="1:24" x14ac:dyDescent="0.25">
      <c r="A200" s="55" t="s">
        <v>654</v>
      </c>
      <c r="B200" s="65" t="s">
        <v>607</v>
      </c>
      <c r="C200" s="5" t="s">
        <v>1161</v>
      </c>
      <c r="D200" s="5">
        <v>45.381644999999899</v>
      </c>
      <c r="E200" s="72">
        <v>-75.626503999999898</v>
      </c>
      <c r="F200" s="42" t="s">
        <v>122</v>
      </c>
      <c r="G200" s="5" t="s">
        <v>34</v>
      </c>
      <c r="H200" s="5" t="s">
        <v>33</v>
      </c>
      <c r="I200" s="5" t="s">
        <v>34</v>
      </c>
      <c r="J200" s="5">
        <v>38</v>
      </c>
      <c r="K200" s="35">
        <v>20092</v>
      </c>
      <c r="L200" s="42" t="s">
        <v>32</v>
      </c>
      <c r="M200" s="5" t="s">
        <v>32</v>
      </c>
      <c r="N200" s="5" t="s">
        <v>34</v>
      </c>
      <c r="O200" s="5" t="s">
        <v>35</v>
      </c>
      <c r="P200" s="5" t="s">
        <v>35</v>
      </c>
      <c r="Q200" s="5" t="s">
        <v>35</v>
      </c>
      <c r="R200" s="5" t="s">
        <v>34</v>
      </c>
      <c r="S200" s="5" t="s">
        <v>34</v>
      </c>
      <c r="T200" s="5" t="s">
        <v>34</v>
      </c>
      <c r="U200" s="5" t="s">
        <v>34</v>
      </c>
      <c r="V200" s="35" t="s">
        <v>35</v>
      </c>
      <c r="W200" s="78" t="str">
        <f>HYPERLINK("http://www.cepeo.on.ca/","www.cepeo.on.ca")</f>
        <v>www.cepeo.on.ca</v>
      </c>
      <c r="X200" s="35" t="s">
        <v>34</v>
      </c>
    </row>
    <row r="201" spans="1:24" x14ac:dyDescent="0.25">
      <c r="A201" s="55" t="s">
        <v>662</v>
      </c>
      <c r="B201" s="65" t="s">
        <v>607</v>
      </c>
      <c r="C201" s="5" t="s">
        <v>1162</v>
      </c>
      <c r="D201" s="5">
        <v>42.297305999999899</v>
      </c>
      <c r="E201" s="72">
        <v>-82.926179000000005</v>
      </c>
      <c r="F201" s="42" t="s">
        <v>122</v>
      </c>
      <c r="G201" s="5" t="s">
        <v>34</v>
      </c>
      <c r="H201" s="5" t="s">
        <v>78</v>
      </c>
      <c r="I201" s="5" t="s">
        <v>34</v>
      </c>
      <c r="J201" s="5">
        <v>34</v>
      </c>
      <c r="K201" s="35" t="s">
        <v>176</v>
      </c>
      <c r="L201" s="42" t="s">
        <v>34</v>
      </c>
      <c r="M201" s="5" t="s">
        <v>34</v>
      </c>
      <c r="N201" s="5" t="s">
        <v>34</v>
      </c>
      <c r="O201" s="5" t="s">
        <v>35</v>
      </c>
      <c r="P201" s="5" t="s">
        <v>35</v>
      </c>
      <c r="Q201" s="5" t="s">
        <v>35</v>
      </c>
      <c r="R201" s="5" t="s">
        <v>34</v>
      </c>
      <c r="S201" s="5" t="s">
        <v>34</v>
      </c>
      <c r="T201" s="5" t="s">
        <v>34</v>
      </c>
      <c r="U201" s="5" t="s">
        <v>34</v>
      </c>
      <c r="V201" s="35" t="s">
        <v>35</v>
      </c>
      <c r="W201" s="77" t="s">
        <v>1641</v>
      </c>
      <c r="X201" s="35" t="s">
        <v>34</v>
      </c>
    </row>
    <row r="202" spans="1:24" x14ac:dyDescent="0.25">
      <c r="A202" s="55" t="s">
        <v>666</v>
      </c>
      <c r="B202" s="65" t="s">
        <v>607</v>
      </c>
      <c r="C202" s="5" t="s">
        <v>1154</v>
      </c>
      <c r="D202" s="5">
        <v>43.786279</v>
      </c>
      <c r="E202" s="72">
        <v>-79.424051000000006</v>
      </c>
      <c r="F202" s="42" t="s">
        <v>122</v>
      </c>
      <c r="G202" s="5" t="s">
        <v>34</v>
      </c>
      <c r="H202" s="5" t="s">
        <v>78</v>
      </c>
      <c r="I202" s="5" t="s">
        <v>32</v>
      </c>
      <c r="J202" s="5">
        <v>54</v>
      </c>
      <c r="K202" s="35">
        <v>14009</v>
      </c>
      <c r="L202" s="42" t="s">
        <v>34</v>
      </c>
      <c r="M202" s="5" t="s">
        <v>32</v>
      </c>
      <c r="N202" s="5" t="s">
        <v>34</v>
      </c>
      <c r="O202" s="5" t="s">
        <v>35</v>
      </c>
      <c r="P202" s="5" t="s">
        <v>35</v>
      </c>
      <c r="Q202" s="5" t="s">
        <v>35</v>
      </c>
      <c r="R202" s="5" t="s">
        <v>34</v>
      </c>
      <c r="S202" s="5" t="s">
        <v>34</v>
      </c>
      <c r="T202" s="5" t="s">
        <v>34</v>
      </c>
      <c r="U202" s="5" t="s">
        <v>34</v>
      </c>
      <c r="V202" s="35" t="s">
        <v>35</v>
      </c>
      <c r="W202" s="79" t="s">
        <v>1163</v>
      </c>
      <c r="X202" s="35" t="s">
        <v>34</v>
      </c>
    </row>
    <row r="203" spans="1:24" x14ac:dyDescent="0.25">
      <c r="A203" s="55" t="s">
        <v>671</v>
      </c>
      <c r="B203" s="65" t="s">
        <v>607</v>
      </c>
      <c r="C203" s="5" t="s">
        <v>1164</v>
      </c>
      <c r="D203" s="5">
        <v>45.603220999999898</v>
      </c>
      <c r="E203" s="72">
        <v>-74.7169829999999</v>
      </c>
      <c r="F203" s="42" t="s">
        <v>122</v>
      </c>
      <c r="G203" s="5" t="s">
        <v>34</v>
      </c>
      <c r="H203" s="5" t="s">
        <v>78</v>
      </c>
      <c r="I203" s="5" t="s">
        <v>34</v>
      </c>
      <c r="J203" s="5">
        <v>32</v>
      </c>
      <c r="K203" s="35">
        <v>10786</v>
      </c>
      <c r="L203" s="42" t="s">
        <v>34</v>
      </c>
      <c r="M203" s="5" t="s">
        <v>34</v>
      </c>
      <c r="N203" s="5" t="s">
        <v>34</v>
      </c>
      <c r="O203" s="5" t="s">
        <v>35</v>
      </c>
      <c r="P203" s="5" t="s">
        <v>35</v>
      </c>
      <c r="Q203" s="5" t="s">
        <v>35</v>
      </c>
      <c r="R203" s="5" t="s">
        <v>34</v>
      </c>
      <c r="S203" s="5" t="s">
        <v>34</v>
      </c>
      <c r="T203" s="5" t="s">
        <v>34</v>
      </c>
      <c r="U203" s="5" t="s">
        <v>34</v>
      </c>
      <c r="V203" s="35" t="s">
        <v>35</v>
      </c>
      <c r="W203" s="78" t="str">
        <f>HYPERLINK("http://www.csdceo.ca/","www.csdceo.ca")</f>
        <v>www.csdceo.ca</v>
      </c>
      <c r="X203" s="35" t="s">
        <v>34</v>
      </c>
    </row>
    <row r="204" spans="1:24" x14ac:dyDescent="0.25">
      <c r="A204" s="55" t="s">
        <v>675</v>
      </c>
      <c r="B204" s="65" t="s">
        <v>607</v>
      </c>
      <c r="C204" s="5" t="s">
        <v>1165</v>
      </c>
      <c r="D204" s="5">
        <v>48.4291699999999</v>
      </c>
      <c r="E204" s="72">
        <v>-89.238308000000004</v>
      </c>
      <c r="F204" s="42" t="s">
        <v>122</v>
      </c>
      <c r="G204" s="5" t="s">
        <v>34</v>
      </c>
      <c r="H204" s="5" t="s">
        <v>78</v>
      </c>
      <c r="I204" s="5" t="s">
        <v>34</v>
      </c>
      <c r="J204" s="5">
        <v>10</v>
      </c>
      <c r="K204" s="35">
        <v>718</v>
      </c>
      <c r="L204" s="42" t="s">
        <v>34</v>
      </c>
      <c r="M204" s="5" t="s">
        <v>32</v>
      </c>
      <c r="N204" s="5" t="s">
        <v>34</v>
      </c>
      <c r="O204" s="5" t="s">
        <v>35</v>
      </c>
      <c r="P204" s="5" t="s">
        <v>35</v>
      </c>
      <c r="Q204" s="5" t="s">
        <v>35</v>
      </c>
      <c r="R204" s="5" t="s">
        <v>34</v>
      </c>
      <c r="S204" s="5" t="s">
        <v>34</v>
      </c>
      <c r="T204" s="5" t="s">
        <v>34</v>
      </c>
      <c r="U204" s="5" t="s">
        <v>34</v>
      </c>
      <c r="V204" s="35" t="s">
        <v>35</v>
      </c>
      <c r="W204" s="78" t="str">
        <f>HYPERLINK("http://www.csdcab.on.ca/","www.csdcab.on.ca")</f>
        <v>www.csdcab.on.ca</v>
      </c>
      <c r="X204" s="35" t="s">
        <v>34</v>
      </c>
    </row>
    <row r="205" spans="1:24" x14ac:dyDescent="0.25">
      <c r="A205" s="55" t="s">
        <v>678</v>
      </c>
      <c r="B205" s="65" t="s">
        <v>607</v>
      </c>
      <c r="C205" s="5" t="s">
        <v>1166</v>
      </c>
      <c r="D205" s="5">
        <v>48.477238999999898</v>
      </c>
      <c r="E205" s="72">
        <v>-81.362493000000001</v>
      </c>
      <c r="F205" s="42" t="s">
        <v>122</v>
      </c>
      <c r="G205" s="5" t="s">
        <v>34</v>
      </c>
      <c r="H205" s="5" t="s">
        <v>78</v>
      </c>
      <c r="I205" s="5" t="s">
        <v>32</v>
      </c>
      <c r="J205" s="5">
        <v>52</v>
      </c>
      <c r="K205" s="35">
        <v>6590</v>
      </c>
      <c r="L205" s="42" t="s">
        <v>34</v>
      </c>
      <c r="M205" s="5" t="s">
        <v>34</v>
      </c>
      <c r="N205" s="5" t="s">
        <v>34</v>
      </c>
      <c r="O205" s="5" t="s">
        <v>35</v>
      </c>
      <c r="P205" s="5" t="s">
        <v>35</v>
      </c>
      <c r="Q205" s="5" t="s">
        <v>35</v>
      </c>
      <c r="R205" s="5" t="s">
        <v>34</v>
      </c>
      <c r="S205" s="5" t="s">
        <v>34</v>
      </c>
      <c r="T205" s="5" t="s">
        <v>34</v>
      </c>
      <c r="U205" s="5" t="s">
        <v>34</v>
      </c>
      <c r="V205" s="35" t="s">
        <v>35</v>
      </c>
      <c r="W205" s="78" t="str">
        <f>HYPERLINK("http://www.cscdgr.on.ca/","www.cscdgr.on.ca")</f>
        <v>www.cscdgr.on.ca</v>
      </c>
      <c r="X205" s="35" t="s">
        <v>34</v>
      </c>
    </row>
    <row r="206" spans="1:24" x14ac:dyDescent="0.25">
      <c r="A206" s="55" t="s">
        <v>682</v>
      </c>
      <c r="B206" s="65" t="s">
        <v>607</v>
      </c>
      <c r="C206" s="5" t="s">
        <v>1167</v>
      </c>
      <c r="D206" s="5">
        <v>46.497521999999897</v>
      </c>
      <c r="E206" s="72">
        <v>-80.9906399999999</v>
      </c>
      <c r="F206" s="42" t="s">
        <v>122</v>
      </c>
      <c r="G206" s="5" t="s">
        <v>32</v>
      </c>
      <c r="H206" s="5" t="s">
        <v>78</v>
      </c>
      <c r="I206" s="5" t="s">
        <v>34</v>
      </c>
      <c r="J206" s="5">
        <v>37</v>
      </c>
      <c r="K206" s="35">
        <v>7102</v>
      </c>
      <c r="L206" s="42" t="s">
        <v>34</v>
      </c>
      <c r="M206" s="5" t="s">
        <v>34</v>
      </c>
      <c r="N206" s="5" t="s">
        <v>34</v>
      </c>
      <c r="O206" s="5" t="s">
        <v>35</v>
      </c>
      <c r="P206" s="5" t="s">
        <v>35</v>
      </c>
      <c r="Q206" s="5" t="s">
        <v>35</v>
      </c>
      <c r="R206" s="5" t="s">
        <v>34</v>
      </c>
      <c r="S206" s="5" t="s">
        <v>34</v>
      </c>
      <c r="T206" s="5" t="s">
        <v>34</v>
      </c>
      <c r="U206" s="5" t="s">
        <v>34</v>
      </c>
      <c r="V206" s="35" t="s">
        <v>35</v>
      </c>
      <c r="W206" s="78" t="str">
        <f>HYPERLINK("http://www.nouvelon.ca/","www.nouvelon.ca")</f>
        <v>www.nouvelon.ca</v>
      </c>
      <c r="X206" s="35" t="s">
        <v>34</v>
      </c>
    </row>
    <row r="207" spans="1:24" x14ac:dyDescent="0.25">
      <c r="A207" s="55" t="s">
        <v>685</v>
      </c>
      <c r="B207" s="65" t="s">
        <v>607</v>
      </c>
      <c r="C207" s="5" t="s">
        <v>1168</v>
      </c>
      <c r="D207" s="5">
        <v>46.325721999999899</v>
      </c>
      <c r="E207" s="72">
        <v>-79.450349000000003</v>
      </c>
      <c r="F207" s="42" t="s">
        <v>122</v>
      </c>
      <c r="G207" s="5" t="s">
        <v>32</v>
      </c>
      <c r="H207" s="5" t="s">
        <v>78</v>
      </c>
      <c r="I207" s="5" t="s">
        <v>34</v>
      </c>
      <c r="J207" s="5">
        <v>17</v>
      </c>
      <c r="K207" s="35">
        <v>2964</v>
      </c>
      <c r="L207" s="42" t="s">
        <v>34</v>
      </c>
      <c r="M207" s="5" t="s">
        <v>34</v>
      </c>
      <c r="N207" s="5" t="s">
        <v>34</v>
      </c>
      <c r="O207" s="5" t="s">
        <v>35</v>
      </c>
      <c r="P207" s="5" t="s">
        <v>35</v>
      </c>
      <c r="Q207" s="5" t="s">
        <v>35</v>
      </c>
      <c r="R207" s="5" t="s">
        <v>34</v>
      </c>
      <c r="S207" s="5" t="s">
        <v>34</v>
      </c>
      <c r="T207" s="5" t="s">
        <v>34</v>
      </c>
      <c r="U207" s="5" t="s">
        <v>34</v>
      </c>
      <c r="V207" s="35" t="s">
        <v>35</v>
      </c>
      <c r="W207" s="78" t="str">
        <f>HYPERLINK("http://www.franco-nord.edu.on.ca/","www.franco-nord.edu.on.ca")</f>
        <v>www.franco-nord.edu.on.ca</v>
      </c>
      <c r="X207" s="35" t="s">
        <v>34</v>
      </c>
    </row>
    <row r="208" spans="1:24" x14ac:dyDescent="0.25">
      <c r="A208" s="55" t="s">
        <v>1169</v>
      </c>
      <c r="B208" s="65" t="s">
        <v>607</v>
      </c>
      <c r="C208" s="5" t="s">
        <v>1167</v>
      </c>
      <c r="D208" s="5">
        <v>46.4880619999999</v>
      </c>
      <c r="E208" s="72">
        <v>-80.985843000000003</v>
      </c>
      <c r="F208" s="42" t="s">
        <v>122</v>
      </c>
      <c r="G208" s="5" t="s">
        <v>34</v>
      </c>
      <c r="H208" s="5" t="s">
        <v>33</v>
      </c>
      <c r="I208" s="5" t="s">
        <v>34</v>
      </c>
      <c r="J208" s="5">
        <v>11</v>
      </c>
      <c r="K208" s="35">
        <v>2294</v>
      </c>
      <c r="L208" s="42" t="s">
        <v>34</v>
      </c>
      <c r="M208" s="5" t="s">
        <v>34</v>
      </c>
      <c r="N208" s="5" t="s">
        <v>34</v>
      </c>
      <c r="O208" s="5" t="s">
        <v>35</v>
      </c>
      <c r="P208" s="5" t="s">
        <v>35</v>
      </c>
      <c r="Q208" s="5" t="s">
        <v>35</v>
      </c>
      <c r="R208" s="5" t="s">
        <v>34</v>
      </c>
      <c r="S208" s="5" t="s">
        <v>34</v>
      </c>
      <c r="T208" s="5" t="s">
        <v>34</v>
      </c>
      <c r="U208" s="5" t="s">
        <v>34</v>
      </c>
      <c r="V208" s="35" t="s">
        <v>35</v>
      </c>
      <c r="W208" s="78" t="str">
        <f>HYPERLINK("http://www.cspgno.ca/","www.cspgno.ca")</f>
        <v>www.cspgno.ca</v>
      </c>
      <c r="X208" s="35" t="s">
        <v>34</v>
      </c>
    </row>
    <row r="209" spans="1:24" x14ac:dyDescent="0.25">
      <c r="A209" s="55" t="s">
        <v>1170</v>
      </c>
      <c r="B209" s="65" t="s">
        <v>607</v>
      </c>
      <c r="C209" s="5" t="s">
        <v>1168</v>
      </c>
      <c r="D209" s="5">
        <v>46.296739000000002</v>
      </c>
      <c r="E209" s="72">
        <v>-79.455838</v>
      </c>
      <c r="F209" s="42" t="s">
        <v>122</v>
      </c>
      <c r="G209" s="5" t="s">
        <v>34</v>
      </c>
      <c r="H209" s="5" t="s">
        <v>1171</v>
      </c>
      <c r="I209" s="5"/>
      <c r="J209" s="5">
        <v>18</v>
      </c>
      <c r="K209" s="35">
        <v>1941</v>
      </c>
      <c r="L209" s="42" t="s">
        <v>34</v>
      </c>
      <c r="M209" s="5" t="s">
        <v>32</v>
      </c>
      <c r="N209" s="5" t="s">
        <v>34</v>
      </c>
      <c r="O209" s="5" t="s">
        <v>35</v>
      </c>
      <c r="P209" s="5" t="s">
        <v>35</v>
      </c>
      <c r="Q209" s="5" t="s">
        <v>35</v>
      </c>
      <c r="R209" s="5" t="s">
        <v>34</v>
      </c>
      <c r="S209" s="5" t="s">
        <v>34</v>
      </c>
      <c r="T209" s="5" t="s">
        <v>34</v>
      </c>
      <c r="U209" s="5" t="s">
        <v>34</v>
      </c>
      <c r="V209" s="35" t="s">
        <v>35</v>
      </c>
      <c r="W209" s="78" t="str">
        <f>HYPERLINK("http://www.csdne.edu.on.ca/","www.csdne.edu.on.ca")</f>
        <v>www.csdne.edu.on.ca</v>
      </c>
      <c r="X209" s="35" t="s">
        <v>34</v>
      </c>
    </row>
    <row r="210" spans="1:24" x14ac:dyDescent="0.25">
      <c r="A210" s="55" t="s">
        <v>690</v>
      </c>
      <c r="B210" s="65" t="s">
        <v>607</v>
      </c>
      <c r="C210" s="5" t="s">
        <v>1172</v>
      </c>
      <c r="D210" s="5">
        <v>43.7175569999999</v>
      </c>
      <c r="E210" s="72">
        <v>-79.474805000000003</v>
      </c>
      <c r="F210" s="42" t="s">
        <v>122</v>
      </c>
      <c r="G210" s="5" t="s">
        <v>34</v>
      </c>
      <c r="H210" s="5" t="s">
        <v>33</v>
      </c>
      <c r="I210" s="5" t="s">
        <v>34</v>
      </c>
      <c r="J210" s="5">
        <v>47</v>
      </c>
      <c r="K210" s="35">
        <v>8983</v>
      </c>
      <c r="L210" s="42" t="s">
        <v>34</v>
      </c>
      <c r="M210" s="5" t="s">
        <v>32</v>
      </c>
      <c r="N210" s="5" t="s">
        <v>34</v>
      </c>
      <c r="O210" s="5" t="s">
        <v>35</v>
      </c>
      <c r="P210" s="5" t="s">
        <v>35</v>
      </c>
      <c r="Q210" s="5" t="s">
        <v>35</v>
      </c>
      <c r="R210" s="5" t="s">
        <v>34</v>
      </c>
      <c r="S210" s="5" t="s">
        <v>34</v>
      </c>
      <c r="T210" s="5" t="s">
        <v>34</v>
      </c>
      <c r="U210" s="5" t="s">
        <v>34</v>
      </c>
      <c r="V210" s="35" t="s">
        <v>35</v>
      </c>
      <c r="W210" s="79" t="s">
        <v>1173</v>
      </c>
      <c r="X210" s="35" t="s">
        <v>34</v>
      </c>
    </row>
    <row r="211" spans="1:24" x14ac:dyDescent="0.25">
      <c r="A211" s="55" t="s">
        <v>695</v>
      </c>
      <c r="B211" s="65" t="s">
        <v>607</v>
      </c>
      <c r="C211" s="5" t="s">
        <v>1174</v>
      </c>
      <c r="D211" s="5">
        <v>43.1725619999999</v>
      </c>
      <c r="E211" s="72">
        <v>-79.249087000000003</v>
      </c>
      <c r="F211" s="42" t="s">
        <v>31</v>
      </c>
      <c r="G211" s="5" t="s">
        <v>32</v>
      </c>
      <c r="H211" s="5" t="s">
        <v>33</v>
      </c>
      <c r="I211" s="5" t="s">
        <v>34</v>
      </c>
      <c r="J211" s="5">
        <v>106</v>
      </c>
      <c r="K211" s="35">
        <v>38494</v>
      </c>
      <c r="L211" s="42" t="s">
        <v>32</v>
      </c>
      <c r="M211" s="5" t="s">
        <v>32</v>
      </c>
      <c r="N211" s="5" t="s">
        <v>34</v>
      </c>
      <c r="O211" s="5" t="s">
        <v>35</v>
      </c>
      <c r="P211" s="5" t="s">
        <v>35</v>
      </c>
      <c r="Q211" s="5" t="s">
        <v>35</v>
      </c>
      <c r="R211" s="5" t="s">
        <v>34</v>
      </c>
      <c r="S211" s="5" t="s">
        <v>34</v>
      </c>
      <c r="T211" s="5" t="s">
        <v>32</v>
      </c>
      <c r="U211" s="5" t="s">
        <v>34</v>
      </c>
      <c r="V211" s="35" t="s">
        <v>35</v>
      </c>
      <c r="W211" s="78" t="str">
        <f>HYPERLINK("http://www.dsbn.edu.on.ca/","www.dsbn.edu.on.ca")</f>
        <v>www.dsbn.edu.on.ca</v>
      </c>
      <c r="X211" s="35" t="s">
        <v>32</v>
      </c>
    </row>
    <row r="212" spans="1:24" x14ac:dyDescent="0.25">
      <c r="A212" s="55" t="s">
        <v>701</v>
      </c>
      <c r="B212" s="65" t="s">
        <v>607</v>
      </c>
      <c r="C212" s="5" t="s">
        <v>1166</v>
      </c>
      <c r="D212" s="5">
        <v>48.483929000000003</v>
      </c>
      <c r="E212" s="72">
        <v>-81.332211999999899</v>
      </c>
      <c r="F212" s="42" t="s">
        <v>31</v>
      </c>
      <c r="G212" s="5" t="s">
        <v>32</v>
      </c>
      <c r="H212" s="5" t="s">
        <v>33</v>
      </c>
      <c r="I212" s="5" t="s">
        <v>34</v>
      </c>
      <c r="J212" s="5">
        <v>34</v>
      </c>
      <c r="K212" s="35">
        <v>8084</v>
      </c>
      <c r="L212" s="42" t="s">
        <v>34</v>
      </c>
      <c r="M212" s="5" t="s">
        <v>34</v>
      </c>
      <c r="N212" s="5" t="s">
        <v>34</v>
      </c>
      <c r="O212" s="5" t="s">
        <v>35</v>
      </c>
      <c r="P212" s="5" t="s">
        <v>35</v>
      </c>
      <c r="Q212" s="5" t="s">
        <v>35</v>
      </c>
      <c r="R212" s="5" t="s">
        <v>34</v>
      </c>
      <c r="S212" s="5" t="s">
        <v>34</v>
      </c>
      <c r="T212" s="5" t="s">
        <v>34</v>
      </c>
      <c r="U212" s="5" t="s">
        <v>34</v>
      </c>
      <c r="V212" s="35" t="s">
        <v>35</v>
      </c>
      <c r="W212" s="78" t="str">
        <f>HYPERLINK("http://www.dsb1.edu.on.ca/","www.dsb1.edu.on.ca")</f>
        <v>www.dsb1.edu.on.ca</v>
      </c>
      <c r="X212" s="35" t="s">
        <v>34</v>
      </c>
    </row>
    <row r="213" spans="1:24" x14ac:dyDescent="0.25">
      <c r="A213" s="55" t="s">
        <v>706</v>
      </c>
      <c r="B213" s="65" t="s">
        <v>607</v>
      </c>
      <c r="C213" s="5" t="s">
        <v>1175</v>
      </c>
      <c r="D213" s="5">
        <v>43.619416000000001</v>
      </c>
      <c r="E213" s="72">
        <v>-79.670396999999895</v>
      </c>
      <c r="F213" s="42" t="s">
        <v>31</v>
      </c>
      <c r="G213" s="5" t="s">
        <v>32</v>
      </c>
      <c r="H213" s="5" t="s">
        <v>78</v>
      </c>
      <c r="I213" s="5" t="s">
        <v>34</v>
      </c>
      <c r="J213" s="5">
        <v>149</v>
      </c>
      <c r="K213" s="35">
        <v>85259</v>
      </c>
      <c r="L213" s="42" t="s">
        <v>32</v>
      </c>
      <c r="M213" s="5" t="s">
        <v>32</v>
      </c>
      <c r="N213" s="5" t="s">
        <v>34</v>
      </c>
      <c r="O213" s="5" t="s">
        <v>35</v>
      </c>
      <c r="P213" s="5" t="s">
        <v>35</v>
      </c>
      <c r="Q213" s="5" t="s">
        <v>35</v>
      </c>
      <c r="R213" s="5" t="s">
        <v>34</v>
      </c>
      <c r="S213" s="5" t="s">
        <v>34</v>
      </c>
      <c r="T213" s="5" t="s">
        <v>34</v>
      </c>
      <c r="U213" s="5" t="s">
        <v>34</v>
      </c>
      <c r="V213" s="35" t="s">
        <v>35</v>
      </c>
      <c r="W213" s="78" t="str">
        <f>HYPERLINK("http://www.dpcdsb.org/","www.dpcdsb.org")</f>
        <v>www.dpcdsb.org</v>
      </c>
      <c r="X213" s="35" t="s">
        <v>34</v>
      </c>
    </row>
    <row r="214" spans="1:24" x14ac:dyDescent="0.25">
      <c r="A214" s="55" t="s">
        <v>712</v>
      </c>
      <c r="B214" s="65" t="s">
        <v>607</v>
      </c>
      <c r="C214" s="5" t="s">
        <v>1176</v>
      </c>
      <c r="D214" s="5">
        <v>43.910207</v>
      </c>
      <c r="E214" s="72">
        <v>-78.895439999999894</v>
      </c>
      <c r="F214" s="42" t="s">
        <v>31</v>
      </c>
      <c r="G214" s="5" t="s">
        <v>32</v>
      </c>
      <c r="H214" s="5" t="s">
        <v>78</v>
      </c>
      <c r="I214" s="5" t="s">
        <v>34</v>
      </c>
      <c r="J214" s="5">
        <v>45</v>
      </c>
      <c r="K214" s="35">
        <v>22920</v>
      </c>
      <c r="L214" s="42" t="s">
        <v>32</v>
      </c>
      <c r="M214" s="5" t="s">
        <v>32</v>
      </c>
      <c r="N214" s="5" t="s">
        <v>34</v>
      </c>
      <c r="O214" s="5" t="s">
        <v>35</v>
      </c>
      <c r="P214" s="5" t="s">
        <v>35</v>
      </c>
      <c r="Q214" s="5" t="s">
        <v>35</v>
      </c>
      <c r="R214" s="5" t="s">
        <v>34</v>
      </c>
      <c r="S214" s="5" t="s">
        <v>34</v>
      </c>
      <c r="T214" s="5" t="s">
        <v>34</v>
      </c>
      <c r="U214" s="5" t="s">
        <v>34</v>
      </c>
      <c r="V214" s="35" t="s">
        <v>35</v>
      </c>
      <c r="W214" s="78" t="str">
        <f>HYPERLINK("http://www.dcdsb.ca/","www.dcdsb.ca")</f>
        <v>www.dcdsb.ca</v>
      </c>
      <c r="X214" s="35" t="s">
        <v>34</v>
      </c>
    </row>
    <row r="215" spans="1:24" x14ac:dyDescent="0.25">
      <c r="A215" s="55" t="s">
        <v>715</v>
      </c>
      <c r="B215" s="65" t="s">
        <v>607</v>
      </c>
      <c r="C215" s="5" t="s">
        <v>1177</v>
      </c>
      <c r="D215" s="5">
        <v>43.919178000000002</v>
      </c>
      <c r="E215" s="72">
        <v>-78.940280999999899</v>
      </c>
      <c r="F215" s="42" t="s">
        <v>31</v>
      </c>
      <c r="G215" s="5" t="s">
        <v>32</v>
      </c>
      <c r="H215" s="5" t="s">
        <v>33</v>
      </c>
      <c r="I215" s="5" t="s">
        <v>34</v>
      </c>
      <c r="J215" s="5">
        <v>129</v>
      </c>
      <c r="K215" s="35">
        <v>69742</v>
      </c>
      <c r="L215" s="42" t="s">
        <v>32</v>
      </c>
      <c r="M215" s="5" t="s">
        <v>32</v>
      </c>
      <c r="N215" s="5" t="s">
        <v>34</v>
      </c>
      <c r="O215" s="5" t="s">
        <v>35</v>
      </c>
      <c r="P215" s="5" t="s">
        <v>35</v>
      </c>
      <c r="Q215" s="5" t="s">
        <v>35</v>
      </c>
      <c r="R215" s="5" t="s">
        <v>34</v>
      </c>
      <c r="S215" s="5" t="s">
        <v>34</v>
      </c>
      <c r="T215" s="5" t="s">
        <v>32</v>
      </c>
      <c r="U215" s="5" t="s">
        <v>34</v>
      </c>
      <c r="V215" s="35" t="s">
        <v>35</v>
      </c>
      <c r="W215" s="78" t="str">
        <f>HYPERLINK("http://www.durham.edu.on.ca/","www.durham.edu.on.ca")</f>
        <v>www.durham.edu.on.ca</v>
      </c>
      <c r="X215" s="35" t="s">
        <v>32</v>
      </c>
    </row>
    <row r="216" spans="1:24" x14ac:dyDescent="0.25">
      <c r="A216" s="55" t="s">
        <v>718</v>
      </c>
      <c r="B216" s="65" t="s">
        <v>607</v>
      </c>
      <c r="C216" s="5" t="s">
        <v>1159</v>
      </c>
      <c r="D216" s="5">
        <v>43.110967000000002</v>
      </c>
      <c r="E216" s="72">
        <v>-80.245999999999896</v>
      </c>
      <c r="F216" s="42" t="s">
        <v>31</v>
      </c>
      <c r="G216" s="5" t="s">
        <v>32</v>
      </c>
      <c r="H216" s="5" t="s">
        <v>33</v>
      </c>
      <c r="I216" s="5" t="s">
        <v>34</v>
      </c>
      <c r="J216" s="5">
        <v>76</v>
      </c>
      <c r="K216" s="35">
        <v>27678</v>
      </c>
      <c r="L216" s="42" t="s">
        <v>32</v>
      </c>
      <c r="M216" s="5" t="s">
        <v>32</v>
      </c>
      <c r="N216" s="5" t="s">
        <v>34</v>
      </c>
      <c r="O216" s="5" t="s">
        <v>35</v>
      </c>
      <c r="P216" s="5" t="s">
        <v>35</v>
      </c>
      <c r="Q216" s="5" t="s">
        <v>35</v>
      </c>
      <c r="R216" s="5" t="s">
        <v>34</v>
      </c>
      <c r="S216" s="5" t="s">
        <v>34</v>
      </c>
      <c r="T216" s="5" t="s">
        <v>34</v>
      </c>
      <c r="U216" s="5" t="s">
        <v>34</v>
      </c>
      <c r="V216" s="35" t="s">
        <v>35</v>
      </c>
      <c r="W216" s="78" t="str">
        <f>HYPERLINK("http://www.granderie.ca/","www.granderie.ca")</f>
        <v>www.granderie.ca</v>
      </c>
      <c r="X216" s="35" t="s">
        <v>34</v>
      </c>
    </row>
    <row r="217" spans="1:24" x14ac:dyDescent="0.25">
      <c r="A217" s="55" t="s">
        <v>727</v>
      </c>
      <c r="B217" s="65" t="s">
        <v>607</v>
      </c>
      <c r="C217" s="5" t="s">
        <v>1162</v>
      </c>
      <c r="D217" s="5">
        <v>42.315047</v>
      </c>
      <c r="E217" s="72">
        <v>-83.043448999999896</v>
      </c>
      <c r="F217" s="42" t="s">
        <v>31</v>
      </c>
      <c r="G217" s="5" t="s">
        <v>32</v>
      </c>
      <c r="H217" s="5" t="s">
        <v>33</v>
      </c>
      <c r="I217" s="5" t="s">
        <v>34</v>
      </c>
      <c r="J217" s="5">
        <v>75</v>
      </c>
      <c r="K217" s="35">
        <v>36590</v>
      </c>
      <c r="L217" s="42" t="s">
        <v>32</v>
      </c>
      <c r="M217" s="5" t="s">
        <v>32</v>
      </c>
      <c r="N217" s="5" t="s">
        <v>34</v>
      </c>
      <c r="O217" s="5" t="s">
        <v>35</v>
      </c>
      <c r="P217" s="5" t="s">
        <v>35</v>
      </c>
      <c r="Q217" s="5" t="s">
        <v>35</v>
      </c>
      <c r="R217" s="5" t="s">
        <v>34</v>
      </c>
      <c r="S217" s="5" t="s">
        <v>34</v>
      </c>
      <c r="T217" s="5" t="s">
        <v>34</v>
      </c>
      <c r="U217" s="5" t="s">
        <v>34</v>
      </c>
      <c r="V217" s="35" t="s">
        <v>35</v>
      </c>
      <c r="W217" s="78" t="str">
        <f>HYPERLINK("http://www.gecdsb.on.ca/","www.gecdsb.on.ca")</f>
        <v>www.gecdsb.on.ca</v>
      </c>
      <c r="X217" s="35" t="s">
        <v>34</v>
      </c>
    </row>
    <row r="218" spans="1:24" x14ac:dyDescent="0.25">
      <c r="A218" s="55" t="s">
        <v>754</v>
      </c>
      <c r="B218" s="65" t="s">
        <v>607</v>
      </c>
      <c r="C218" s="5" t="s">
        <v>1178</v>
      </c>
      <c r="D218" s="5">
        <v>43.342094000000003</v>
      </c>
      <c r="E218" s="72">
        <v>-79.803047000000007</v>
      </c>
      <c r="F218" s="42" t="s">
        <v>31</v>
      </c>
      <c r="G218" s="5" t="s">
        <v>34</v>
      </c>
      <c r="H218" s="5" t="s">
        <v>78</v>
      </c>
      <c r="I218" s="5" t="s">
        <v>34</v>
      </c>
      <c r="J218" s="5">
        <v>52</v>
      </c>
      <c r="K218" s="35">
        <v>30136</v>
      </c>
      <c r="L218" s="42" t="s">
        <v>32</v>
      </c>
      <c r="M218" s="5" t="s">
        <v>32</v>
      </c>
      <c r="N218" s="5" t="s">
        <v>34</v>
      </c>
      <c r="O218" s="5" t="s">
        <v>35</v>
      </c>
      <c r="P218" s="5" t="s">
        <v>35</v>
      </c>
      <c r="Q218" s="5" t="s">
        <v>35</v>
      </c>
      <c r="R218" s="5" t="s">
        <v>34</v>
      </c>
      <c r="S218" s="5" t="s">
        <v>34</v>
      </c>
      <c r="T218" s="5" t="s">
        <v>32</v>
      </c>
      <c r="U218" s="5" t="s">
        <v>34</v>
      </c>
      <c r="V218" s="35" t="s">
        <v>35</v>
      </c>
      <c r="W218" s="78" t="str">
        <f>HYPERLINK("http://www.haltonrc.edu.on.ca/","www.haltonrc.edu.on.ca")</f>
        <v>www.haltonrc.edu.on.ca</v>
      </c>
      <c r="X218" s="35" t="s">
        <v>32</v>
      </c>
    </row>
    <row r="219" spans="1:24" x14ac:dyDescent="0.25">
      <c r="A219" s="55" t="s">
        <v>757</v>
      </c>
      <c r="B219" s="65" t="s">
        <v>607</v>
      </c>
      <c r="C219" s="5" t="s">
        <v>1178</v>
      </c>
      <c r="D219" s="5">
        <v>43.343311</v>
      </c>
      <c r="E219" s="72">
        <v>-79.776899</v>
      </c>
      <c r="F219" s="42" t="s">
        <v>31</v>
      </c>
      <c r="G219" s="5" t="s">
        <v>32</v>
      </c>
      <c r="H219" s="5" t="s">
        <v>33</v>
      </c>
      <c r="I219" s="5" t="s">
        <v>34</v>
      </c>
      <c r="J219" s="5">
        <v>103</v>
      </c>
      <c r="K219" s="35">
        <v>58427</v>
      </c>
      <c r="L219" s="42" t="s">
        <v>32</v>
      </c>
      <c r="M219" s="5" t="s">
        <v>32</v>
      </c>
      <c r="N219" s="5" t="s">
        <v>34</v>
      </c>
      <c r="O219" s="5" t="s">
        <v>35</v>
      </c>
      <c r="P219" s="5" t="s">
        <v>35</v>
      </c>
      <c r="Q219" s="5" t="s">
        <v>35</v>
      </c>
      <c r="R219" s="5" t="s">
        <v>34</v>
      </c>
      <c r="S219" s="5" t="s">
        <v>34</v>
      </c>
      <c r="T219" s="5" t="s">
        <v>34</v>
      </c>
      <c r="U219" s="5" t="s">
        <v>34</v>
      </c>
      <c r="V219" s="35" t="s">
        <v>35</v>
      </c>
      <c r="W219" s="78" t="str">
        <f>HYPERLINK("http://www.hdsb.ca/","www.hdsb.ca")</f>
        <v>www.hdsb.ca</v>
      </c>
      <c r="X219" s="35" t="s">
        <v>34</v>
      </c>
    </row>
    <row r="220" spans="1:24" x14ac:dyDescent="0.25">
      <c r="A220" s="55" t="s">
        <v>763</v>
      </c>
      <c r="B220" s="65" t="s">
        <v>607</v>
      </c>
      <c r="C220" s="5" t="s">
        <v>1179</v>
      </c>
      <c r="D220" s="5">
        <v>43.257354999999897</v>
      </c>
      <c r="E220" s="72">
        <v>-79.892505999999898</v>
      </c>
      <c r="F220" s="42" t="s">
        <v>31</v>
      </c>
      <c r="G220" s="5" t="s">
        <v>32</v>
      </c>
      <c r="H220" s="5" t="s">
        <v>78</v>
      </c>
      <c r="I220" s="5" t="s">
        <v>32</v>
      </c>
      <c r="J220" s="5">
        <v>55</v>
      </c>
      <c r="K220" s="35">
        <v>29755</v>
      </c>
      <c r="L220" s="42" t="s">
        <v>32</v>
      </c>
      <c r="M220" s="5" t="s">
        <v>32</v>
      </c>
      <c r="N220" s="5" t="s">
        <v>34</v>
      </c>
      <c r="O220" s="5" t="s">
        <v>35</v>
      </c>
      <c r="P220" s="5" t="s">
        <v>35</v>
      </c>
      <c r="Q220" s="5" t="s">
        <v>35</v>
      </c>
      <c r="R220" s="5" t="s">
        <v>34</v>
      </c>
      <c r="S220" s="5" t="s">
        <v>34</v>
      </c>
      <c r="T220" s="5" t="s">
        <v>32</v>
      </c>
      <c r="U220" s="5" t="s">
        <v>34</v>
      </c>
      <c r="V220" s="35" t="s">
        <v>35</v>
      </c>
      <c r="W220" s="78" t="str">
        <f>HYPERLINK("http://www.hwcdsb.ca/","www.hwcdsb.ca")</f>
        <v>www.hwcdsb.ca</v>
      </c>
      <c r="X220" s="35" t="s">
        <v>32</v>
      </c>
    </row>
    <row r="221" spans="1:24" x14ac:dyDescent="0.25">
      <c r="A221" s="55" t="s">
        <v>767</v>
      </c>
      <c r="B221" s="65" t="s">
        <v>607</v>
      </c>
      <c r="C221" s="5" t="s">
        <v>1179</v>
      </c>
      <c r="D221" s="5">
        <v>43.2554459999999</v>
      </c>
      <c r="E221" s="72">
        <v>-79.865364</v>
      </c>
      <c r="F221" s="42" t="s">
        <v>31</v>
      </c>
      <c r="G221" s="5" t="s">
        <v>32</v>
      </c>
      <c r="H221" s="5" t="s">
        <v>33</v>
      </c>
      <c r="I221" s="5" t="s">
        <v>34</v>
      </c>
      <c r="J221" s="5">
        <v>114</v>
      </c>
      <c r="K221" s="35">
        <v>29755</v>
      </c>
      <c r="L221" s="42" t="s">
        <v>32</v>
      </c>
      <c r="M221" s="5" t="s">
        <v>32</v>
      </c>
      <c r="N221" s="5" t="s">
        <v>34</v>
      </c>
      <c r="O221" s="5" t="s">
        <v>35</v>
      </c>
      <c r="P221" s="5" t="s">
        <v>35</v>
      </c>
      <c r="Q221" s="5" t="s">
        <v>35</v>
      </c>
      <c r="R221" s="5" t="s">
        <v>34</v>
      </c>
      <c r="S221" s="5" t="s">
        <v>34</v>
      </c>
      <c r="T221" s="5" t="s">
        <v>34</v>
      </c>
      <c r="U221" s="5" t="s">
        <v>34</v>
      </c>
      <c r="V221" s="35" t="s">
        <v>35</v>
      </c>
      <c r="W221" s="78" t="str">
        <f>HYPERLINK("http://www.hwdsb.on.ca/","www.hwdsb.on.ca")</f>
        <v>www.hwdsb.on.ca</v>
      </c>
      <c r="X221" s="35" t="s">
        <v>34</v>
      </c>
    </row>
    <row r="222" spans="1:24" x14ac:dyDescent="0.25">
      <c r="A222" s="55" t="s">
        <v>771</v>
      </c>
      <c r="B222" s="65" t="s">
        <v>607</v>
      </c>
      <c r="C222" s="5" t="s">
        <v>1180</v>
      </c>
      <c r="D222" s="5">
        <v>44.163114999999898</v>
      </c>
      <c r="E222" s="72">
        <v>-77.375108999999895</v>
      </c>
      <c r="F222" s="42" t="s">
        <v>31</v>
      </c>
      <c r="G222" s="5" t="s">
        <v>32</v>
      </c>
      <c r="H222" s="5" t="s">
        <v>33</v>
      </c>
      <c r="I222" s="5" t="s">
        <v>32</v>
      </c>
      <c r="J222" s="5">
        <v>47</v>
      </c>
      <c r="K222" s="35">
        <v>16436</v>
      </c>
      <c r="L222" s="42" t="s">
        <v>32</v>
      </c>
      <c r="M222" s="5" t="s">
        <v>34</v>
      </c>
      <c r="N222" s="5" t="s">
        <v>34</v>
      </c>
      <c r="O222" s="5" t="s">
        <v>35</v>
      </c>
      <c r="P222" s="5" t="s">
        <v>35</v>
      </c>
      <c r="Q222" s="5" t="s">
        <v>35</v>
      </c>
      <c r="R222" s="5" t="s">
        <v>34</v>
      </c>
      <c r="S222" s="5" t="s">
        <v>34</v>
      </c>
      <c r="T222" s="5" t="s">
        <v>32</v>
      </c>
      <c r="U222" s="5" t="s">
        <v>34</v>
      </c>
      <c r="V222" s="35" t="s">
        <v>35</v>
      </c>
      <c r="W222" s="78" t="str">
        <f>HYPERLINK("http://www.hpedsb.on.ca/","www.hpedsb.on.ca")</f>
        <v>www.hpedsb.on.ca</v>
      </c>
      <c r="X222" s="35" t="s">
        <v>32</v>
      </c>
    </row>
    <row r="223" spans="1:24" x14ac:dyDescent="0.25">
      <c r="A223" s="55" t="s">
        <v>774</v>
      </c>
      <c r="B223" s="65" t="s">
        <v>607</v>
      </c>
      <c r="C223" s="5" t="s">
        <v>1181</v>
      </c>
      <c r="D223" s="5">
        <v>43.503900000000002</v>
      </c>
      <c r="E223" s="72">
        <v>-81.286602000000002</v>
      </c>
      <c r="F223" s="42" t="s">
        <v>31</v>
      </c>
      <c r="G223" s="5" t="s">
        <v>32</v>
      </c>
      <c r="H223" s="5" t="s">
        <v>78</v>
      </c>
      <c r="I223" s="5" t="s">
        <v>34</v>
      </c>
      <c r="J223" s="5">
        <v>18</v>
      </c>
      <c r="K223" s="35">
        <v>4568</v>
      </c>
      <c r="L223" s="42" t="s">
        <v>32</v>
      </c>
      <c r="M223" s="5" t="s">
        <v>32</v>
      </c>
      <c r="N223" s="5" t="s">
        <v>34</v>
      </c>
      <c r="O223" s="5" t="s">
        <v>35</v>
      </c>
      <c r="P223" s="5" t="s">
        <v>35</v>
      </c>
      <c r="Q223" s="5" t="s">
        <v>35</v>
      </c>
      <c r="R223" s="5" t="s">
        <v>34</v>
      </c>
      <c r="S223" s="5" t="s">
        <v>34</v>
      </c>
      <c r="T223" s="5" t="s">
        <v>34</v>
      </c>
      <c r="U223" s="5" t="s">
        <v>34</v>
      </c>
      <c r="V223" s="35" t="s">
        <v>35</v>
      </c>
      <c r="W223" s="78" t="str">
        <f>HYPERLINK("http://www.huronperthcatholic.ca/","www.huronperthcatholic.ca")</f>
        <v>www.huronperthcatholic.ca</v>
      </c>
      <c r="X223" s="35" t="s">
        <v>34</v>
      </c>
    </row>
    <row r="224" spans="1:24" x14ac:dyDescent="0.25">
      <c r="A224" s="55" t="s">
        <v>778</v>
      </c>
      <c r="B224" s="65" t="s">
        <v>607</v>
      </c>
      <c r="C224" s="5" t="s">
        <v>1151</v>
      </c>
      <c r="D224" s="5">
        <v>46.512309000000002</v>
      </c>
      <c r="E224" s="72">
        <v>-84.314565000000002</v>
      </c>
      <c r="F224" s="42" t="s">
        <v>31</v>
      </c>
      <c r="G224" s="5" t="s">
        <v>32</v>
      </c>
      <c r="H224" s="5" t="s">
        <v>78</v>
      </c>
      <c r="I224" s="5" t="s">
        <v>34</v>
      </c>
      <c r="J224" s="5">
        <v>23</v>
      </c>
      <c r="K224" s="35">
        <v>5283</v>
      </c>
      <c r="L224" s="42" t="s">
        <v>34</v>
      </c>
      <c r="M224" s="5" t="s">
        <v>34</v>
      </c>
      <c r="N224" s="5" t="s">
        <v>34</v>
      </c>
      <c r="O224" s="5" t="s">
        <v>35</v>
      </c>
      <c r="P224" s="5" t="s">
        <v>35</v>
      </c>
      <c r="Q224" s="5" t="s">
        <v>35</v>
      </c>
      <c r="R224" s="5" t="s">
        <v>34</v>
      </c>
      <c r="S224" s="5" t="s">
        <v>34</v>
      </c>
      <c r="T224" s="5" t="s">
        <v>34</v>
      </c>
      <c r="U224" s="5" t="s">
        <v>34</v>
      </c>
      <c r="V224" s="35" t="s">
        <v>35</v>
      </c>
      <c r="W224" s="78" t="str">
        <f>HYPERLINK("http://www.hscdsb.on.ca/","www.hscdsb.on.ca")</f>
        <v>www.hscdsb.on.ca</v>
      </c>
      <c r="X224" s="35" t="s">
        <v>34</v>
      </c>
    </row>
    <row r="225" spans="1:24" x14ac:dyDescent="0.25">
      <c r="A225" s="55" t="s">
        <v>1182</v>
      </c>
      <c r="B225" s="65" t="s">
        <v>607</v>
      </c>
      <c r="C225" s="5" t="s">
        <v>1183</v>
      </c>
      <c r="D225" s="5">
        <v>51.274755999999897</v>
      </c>
      <c r="E225" s="72">
        <v>-80.646812999999895</v>
      </c>
      <c r="F225" s="42" t="s">
        <v>31</v>
      </c>
      <c r="G225" s="5" t="s">
        <v>34</v>
      </c>
      <c r="H225" s="5" t="s">
        <v>33</v>
      </c>
      <c r="I225" s="5" t="s">
        <v>34</v>
      </c>
      <c r="J225" s="5"/>
      <c r="K225" s="35">
        <v>185</v>
      </c>
      <c r="L225" s="42" t="s">
        <v>34</v>
      </c>
      <c r="M225" s="5" t="s">
        <v>34</v>
      </c>
      <c r="N225" s="5" t="s">
        <v>34</v>
      </c>
      <c r="O225" s="5" t="s">
        <v>35</v>
      </c>
      <c r="P225" s="5" t="s">
        <v>35</v>
      </c>
      <c r="Q225" s="5" t="s">
        <v>35</v>
      </c>
      <c r="R225" s="5" t="s">
        <v>34</v>
      </c>
      <c r="S225" s="5" t="s">
        <v>34</v>
      </c>
      <c r="T225" s="5" t="s">
        <v>34</v>
      </c>
      <c r="U225" s="5" t="s">
        <v>34</v>
      </c>
      <c r="V225" s="35" t="s">
        <v>35</v>
      </c>
      <c r="W225" s="77" t="s">
        <v>1642</v>
      </c>
      <c r="X225" s="35" t="s">
        <v>34</v>
      </c>
    </row>
    <row r="226" spans="1:24" x14ac:dyDescent="0.25">
      <c r="A226" s="55" t="s">
        <v>782</v>
      </c>
      <c r="B226" s="65" t="s">
        <v>607</v>
      </c>
      <c r="C226" s="5" t="s">
        <v>1184</v>
      </c>
      <c r="D226" s="5">
        <v>44.261375999999899</v>
      </c>
      <c r="E226" s="72">
        <v>-78.352080000000001</v>
      </c>
      <c r="F226" s="42" t="s">
        <v>31</v>
      </c>
      <c r="G226" s="5" t="s">
        <v>32</v>
      </c>
      <c r="H226" s="5" t="s">
        <v>33</v>
      </c>
      <c r="I226" s="5" t="s">
        <v>34</v>
      </c>
      <c r="J226" s="5">
        <v>93</v>
      </c>
      <c r="K226" s="35">
        <v>34779</v>
      </c>
      <c r="L226" s="42" t="s">
        <v>32</v>
      </c>
      <c r="M226" s="5" t="s">
        <v>32</v>
      </c>
      <c r="N226" s="5" t="s">
        <v>34</v>
      </c>
      <c r="O226" s="5" t="s">
        <v>35</v>
      </c>
      <c r="P226" s="5" t="s">
        <v>35</v>
      </c>
      <c r="Q226" s="5" t="s">
        <v>35</v>
      </c>
      <c r="R226" s="5" t="s">
        <v>34</v>
      </c>
      <c r="S226" s="5" t="s">
        <v>34</v>
      </c>
      <c r="T226" s="5" t="s">
        <v>34</v>
      </c>
      <c r="U226" s="5" t="s">
        <v>34</v>
      </c>
      <c r="V226" s="35" t="s">
        <v>35</v>
      </c>
      <c r="W226" s="78" t="str">
        <f>HYPERLINK("http://www.kprschools.ca/","www.kprschools.ca")</f>
        <v>www.kprschools.ca</v>
      </c>
      <c r="X226" s="35" t="s">
        <v>34</v>
      </c>
    </row>
    <row r="227" spans="1:24" x14ac:dyDescent="0.25">
      <c r="A227" s="55" t="s">
        <v>788</v>
      </c>
      <c r="B227" s="65" t="s">
        <v>607</v>
      </c>
      <c r="C227" s="5" t="s">
        <v>1185</v>
      </c>
      <c r="D227" s="5">
        <v>49.767719</v>
      </c>
      <c r="E227" s="72">
        <v>-94.520336</v>
      </c>
      <c r="F227" s="42" t="s">
        <v>31</v>
      </c>
      <c r="G227" s="5" t="s">
        <v>32</v>
      </c>
      <c r="H227" s="5" t="s">
        <v>33</v>
      </c>
      <c r="I227" s="5" t="s">
        <v>34</v>
      </c>
      <c r="J227" s="5">
        <v>23</v>
      </c>
      <c r="K227" s="35">
        <v>5205</v>
      </c>
      <c r="L227" s="42" t="s">
        <v>32</v>
      </c>
      <c r="M227" s="5" t="s">
        <v>32</v>
      </c>
      <c r="N227" s="5" t="s">
        <v>34</v>
      </c>
      <c r="O227" s="5" t="s">
        <v>35</v>
      </c>
      <c r="P227" s="5" t="s">
        <v>35</v>
      </c>
      <c r="Q227" s="5" t="s">
        <v>35</v>
      </c>
      <c r="R227" s="5" t="s">
        <v>34</v>
      </c>
      <c r="S227" s="5" t="s">
        <v>34</v>
      </c>
      <c r="T227" s="5" t="s">
        <v>34</v>
      </c>
      <c r="U227" s="5" t="s">
        <v>34</v>
      </c>
      <c r="V227" s="35" t="s">
        <v>35</v>
      </c>
      <c r="W227" s="78" t="str">
        <f>HYPERLINK("http://www.kpdsb.on.ca/","www.kpdsb.on.ca")</f>
        <v>www.kpdsb.on.ca</v>
      </c>
      <c r="X227" s="35" t="s">
        <v>34</v>
      </c>
    </row>
    <row r="228" spans="1:24" x14ac:dyDescent="0.25">
      <c r="A228" s="55" t="s">
        <v>793</v>
      </c>
      <c r="B228" s="65" t="s">
        <v>607</v>
      </c>
      <c r="C228" s="5" t="s">
        <v>1185</v>
      </c>
      <c r="D228" s="5">
        <v>49.78049</v>
      </c>
      <c r="E228" s="72">
        <v>-94.459952999999899</v>
      </c>
      <c r="F228" s="42" t="s">
        <v>31</v>
      </c>
      <c r="G228" s="5" t="s">
        <v>32</v>
      </c>
      <c r="H228" s="5" t="s">
        <v>78</v>
      </c>
      <c r="I228" s="5" t="s">
        <v>34</v>
      </c>
      <c r="J228" s="5">
        <v>5</v>
      </c>
      <c r="K228" s="35">
        <v>1580</v>
      </c>
      <c r="L228" s="42" t="s">
        <v>34</v>
      </c>
      <c r="M228" s="5" t="s">
        <v>34</v>
      </c>
      <c r="N228" s="5" t="s">
        <v>34</v>
      </c>
      <c r="O228" s="5" t="s">
        <v>35</v>
      </c>
      <c r="P228" s="5" t="s">
        <v>35</v>
      </c>
      <c r="Q228" s="5" t="s">
        <v>35</v>
      </c>
      <c r="R228" s="5" t="s">
        <v>34</v>
      </c>
      <c r="S228" s="5" t="s">
        <v>34</v>
      </c>
      <c r="T228" s="5" t="s">
        <v>34</v>
      </c>
      <c r="U228" s="5" t="s">
        <v>34</v>
      </c>
      <c r="V228" s="35" t="s">
        <v>35</v>
      </c>
      <c r="W228" s="78" t="str">
        <f>HYPERLINK("http://www.kcdsb.on.ca/","www.kcdsb.on.ca")</f>
        <v>www.kcdsb.on.ca</v>
      </c>
      <c r="X228" s="35" t="s">
        <v>34</v>
      </c>
    </row>
    <row r="229" spans="1:24" x14ac:dyDescent="0.25">
      <c r="A229" s="55" t="s">
        <v>801</v>
      </c>
      <c r="B229" s="65" t="s">
        <v>607</v>
      </c>
      <c r="C229" s="5" t="s">
        <v>1165</v>
      </c>
      <c r="D229" s="5">
        <v>48.3819149999999</v>
      </c>
      <c r="E229" s="72">
        <v>-89.269829000000001</v>
      </c>
      <c r="F229" s="42" t="s">
        <v>31</v>
      </c>
      <c r="G229" s="5" t="s">
        <v>32</v>
      </c>
      <c r="H229" s="5" t="s">
        <v>33</v>
      </c>
      <c r="I229" s="5" t="s">
        <v>34</v>
      </c>
      <c r="J229" s="5">
        <v>30</v>
      </c>
      <c r="K229" s="35">
        <v>10103</v>
      </c>
      <c r="L229" s="42" t="s">
        <v>32</v>
      </c>
      <c r="M229" s="5" t="s">
        <v>32</v>
      </c>
      <c r="N229" s="5" t="s">
        <v>34</v>
      </c>
      <c r="O229" s="5" t="s">
        <v>35</v>
      </c>
      <c r="P229" s="5" t="s">
        <v>35</v>
      </c>
      <c r="Q229" s="5" t="s">
        <v>35</v>
      </c>
      <c r="R229" s="5" t="s">
        <v>34</v>
      </c>
      <c r="S229" s="5" t="s">
        <v>34</v>
      </c>
      <c r="T229" s="5" t="s">
        <v>34</v>
      </c>
      <c r="U229" s="5" t="s">
        <v>34</v>
      </c>
      <c r="V229" s="35" t="s">
        <v>35</v>
      </c>
      <c r="W229" s="78" t="str">
        <f>HYPERLINK("http://www.lakeheadschools.ca/","www.lakeheadschools.ca")</f>
        <v>www.lakeheadschools.ca</v>
      </c>
      <c r="X229" s="35" t="s">
        <v>34</v>
      </c>
    </row>
    <row r="230" spans="1:24" x14ac:dyDescent="0.25">
      <c r="A230" s="55" t="s">
        <v>806</v>
      </c>
      <c r="B230" s="65" t="s">
        <v>607</v>
      </c>
      <c r="C230" s="5" t="s">
        <v>1186</v>
      </c>
      <c r="D230" s="5">
        <v>42.403854000000003</v>
      </c>
      <c r="E230" s="72">
        <v>-82.185129000000003</v>
      </c>
      <c r="F230" s="42" t="s">
        <v>31</v>
      </c>
      <c r="G230" s="5" t="s">
        <v>32</v>
      </c>
      <c r="H230" s="5" t="s">
        <v>33</v>
      </c>
      <c r="I230" s="5" t="s">
        <v>34</v>
      </c>
      <c r="J230" s="5">
        <v>66</v>
      </c>
      <c r="K230" s="35">
        <v>23870</v>
      </c>
      <c r="L230" s="42" t="s">
        <v>32</v>
      </c>
      <c r="M230" s="5" t="s">
        <v>32</v>
      </c>
      <c r="N230" s="5" t="s">
        <v>34</v>
      </c>
      <c r="O230" s="5" t="s">
        <v>35</v>
      </c>
      <c r="P230" s="5" t="s">
        <v>35</v>
      </c>
      <c r="Q230" s="5" t="s">
        <v>35</v>
      </c>
      <c r="R230" s="5" t="s">
        <v>34</v>
      </c>
      <c r="S230" s="5" t="s">
        <v>34</v>
      </c>
      <c r="T230" s="5" t="s">
        <v>34</v>
      </c>
      <c r="U230" s="5" t="s">
        <v>34</v>
      </c>
      <c r="V230" s="35" t="s">
        <v>35</v>
      </c>
      <c r="W230" s="78" t="str">
        <f>HYPERLINK("http://www.lkdsb.net/","www.lkdsb.net")</f>
        <v>www.lkdsb.net</v>
      </c>
      <c r="X230" s="35" t="s">
        <v>34</v>
      </c>
    </row>
    <row r="231" spans="1:24" x14ac:dyDescent="0.25">
      <c r="A231" s="55" t="s">
        <v>810</v>
      </c>
      <c r="B231" s="65" t="s">
        <v>607</v>
      </c>
      <c r="C231" s="5" t="s">
        <v>1187</v>
      </c>
      <c r="D231" s="5">
        <v>44.230547000000001</v>
      </c>
      <c r="E231" s="72">
        <v>-76.484030000000004</v>
      </c>
      <c r="F231" s="42" t="s">
        <v>31</v>
      </c>
      <c r="G231" s="5" t="s">
        <v>32</v>
      </c>
      <c r="H231" s="5" t="s">
        <v>33</v>
      </c>
      <c r="I231" s="5" t="s">
        <v>34</v>
      </c>
      <c r="J231" s="5">
        <v>62</v>
      </c>
      <c r="K231" s="35">
        <v>21452</v>
      </c>
      <c r="L231" s="42" t="s">
        <v>32</v>
      </c>
      <c r="M231" s="5" t="s">
        <v>32</v>
      </c>
      <c r="N231" s="5" t="s">
        <v>34</v>
      </c>
      <c r="O231" s="5" t="s">
        <v>35</v>
      </c>
      <c r="P231" s="5" t="s">
        <v>35</v>
      </c>
      <c r="Q231" s="5" t="s">
        <v>35</v>
      </c>
      <c r="R231" s="5" t="s">
        <v>34</v>
      </c>
      <c r="S231" s="5" t="s">
        <v>34</v>
      </c>
      <c r="T231" s="5" t="s">
        <v>32</v>
      </c>
      <c r="U231" s="5" t="s">
        <v>34</v>
      </c>
      <c r="V231" s="35" t="s">
        <v>35</v>
      </c>
      <c r="W231" s="78" t="str">
        <f>HYPERLINK("http://www.limestone.on.ca/","www.limestone.on.ca")</f>
        <v>www.limestone.on.ca</v>
      </c>
      <c r="X231" s="35" t="s">
        <v>32</v>
      </c>
    </row>
    <row r="232" spans="1:24" x14ac:dyDescent="0.25">
      <c r="A232" s="55" t="s">
        <v>813</v>
      </c>
      <c r="B232" s="65" t="s">
        <v>607</v>
      </c>
      <c r="C232" s="5" t="s">
        <v>1188</v>
      </c>
      <c r="D232" s="5">
        <v>42.897399</v>
      </c>
      <c r="E232" s="72">
        <v>-81.204553000000004</v>
      </c>
      <c r="F232" s="42" t="s">
        <v>31</v>
      </c>
      <c r="G232" s="5" t="s">
        <v>32</v>
      </c>
      <c r="H232" s="5" t="s">
        <v>78</v>
      </c>
      <c r="I232" s="5" t="s">
        <v>34</v>
      </c>
      <c r="J232" s="5">
        <v>54</v>
      </c>
      <c r="K232" s="35">
        <v>20661</v>
      </c>
      <c r="L232" s="42" t="s">
        <v>32</v>
      </c>
      <c r="M232" s="5" t="s">
        <v>32</v>
      </c>
      <c r="N232" s="5" t="s">
        <v>34</v>
      </c>
      <c r="O232" s="5" t="s">
        <v>35</v>
      </c>
      <c r="P232" s="5" t="s">
        <v>35</v>
      </c>
      <c r="Q232" s="5" t="s">
        <v>35</v>
      </c>
      <c r="R232" s="5" t="s">
        <v>34</v>
      </c>
      <c r="S232" s="5" t="s">
        <v>34</v>
      </c>
      <c r="T232" s="5" t="s">
        <v>34</v>
      </c>
      <c r="U232" s="5" t="s">
        <v>34</v>
      </c>
      <c r="V232" s="35" t="s">
        <v>35</v>
      </c>
      <c r="W232" s="77" t="s">
        <v>1643</v>
      </c>
      <c r="X232" s="35" t="s">
        <v>34</v>
      </c>
    </row>
    <row r="233" spans="1:24" x14ac:dyDescent="0.25">
      <c r="A233" s="55" t="s">
        <v>1189</v>
      </c>
      <c r="B233" s="65" t="s">
        <v>607</v>
      </c>
      <c r="C233" s="5" t="s">
        <v>1190</v>
      </c>
      <c r="D233" s="5">
        <v>51.265577</v>
      </c>
      <c r="E233" s="72">
        <v>-80.616969999999895</v>
      </c>
      <c r="F233" s="42" t="s">
        <v>31</v>
      </c>
      <c r="G233" s="5" t="s">
        <v>32</v>
      </c>
      <c r="H233" s="5" t="s">
        <v>1191</v>
      </c>
      <c r="I233" s="5" t="s">
        <v>34</v>
      </c>
      <c r="J233" s="5">
        <v>3</v>
      </c>
      <c r="K233" s="35">
        <v>302</v>
      </c>
      <c r="L233" s="42" t="s">
        <v>34</v>
      </c>
      <c r="M233" s="5" t="s">
        <v>34</v>
      </c>
      <c r="N233" s="5" t="s">
        <v>34</v>
      </c>
      <c r="O233" s="5" t="s">
        <v>35</v>
      </c>
      <c r="P233" s="5" t="s">
        <v>35</v>
      </c>
      <c r="Q233" s="5" t="s">
        <v>35</v>
      </c>
      <c r="R233" s="5" t="s">
        <v>34</v>
      </c>
      <c r="S233" s="5" t="s">
        <v>34</v>
      </c>
      <c r="T233" s="5" t="s">
        <v>34</v>
      </c>
      <c r="U233" s="5" t="s">
        <v>34</v>
      </c>
      <c r="V233" s="35" t="s">
        <v>35</v>
      </c>
      <c r="W233" s="77" t="s">
        <v>1644</v>
      </c>
      <c r="X233" s="35" t="s">
        <v>34</v>
      </c>
    </row>
    <row r="234" spans="1:24" ht="50" x14ac:dyDescent="0.25">
      <c r="A234" s="55" t="s">
        <v>1192</v>
      </c>
      <c r="B234" s="65" t="s">
        <v>607</v>
      </c>
      <c r="C234" s="5" t="s">
        <v>1183</v>
      </c>
      <c r="D234" s="5">
        <v>51.2744649999999</v>
      </c>
      <c r="E234" s="72">
        <v>-80.642409999999899</v>
      </c>
      <c r="F234" s="42" t="s">
        <v>31</v>
      </c>
      <c r="G234" s="5"/>
      <c r="H234" s="5" t="s">
        <v>33</v>
      </c>
      <c r="I234" s="5" t="s">
        <v>34</v>
      </c>
      <c r="J234" s="5">
        <v>1</v>
      </c>
      <c r="K234" s="35">
        <v>265</v>
      </c>
      <c r="L234" s="42" t="s">
        <v>34</v>
      </c>
      <c r="M234" s="5" t="s">
        <v>34</v>
      </c>
      <c r="N234" s="5" t="s">
        <v>34</v>
      </c>
      <c r="O234" s="5" t="s">
        <v>35</v>
      </c>
      <c r="P234" s="5" t="s">
        <v>35</v>
      </c>
      <c r="Q234" s="5" t="s">
        <v>35</v>
      </c>
      <c r="R234" s="5" t="s">
        <v>34</v>
      </c>
      <c r="S234" s="5" t="s">
        <v>34</v>
      </c>
      <c r="T234" s="5" t="s">
        <v>34</v>
      </c>
      <c r="U234" s="5" t="s">
        <v>34</v>
      </c>
      <c r="V234" s="35" t="s">
        <v>35</v>
      </c>
      <c r="W234" s="80" t="s">
        <v>1645</v>
      </c>
      <c r="X234" s="35" t="s">
        <v>34</v>
      </c>
    </row>
    <row r="235" spans="1:24" x14ac:dyDescent="0.25">
      <c r="A235" s="55" t="s">
        <v>816</v>
      </c>
      <c r="B235" s="65" t="s">
        <v>607</v>
      </c>
      <c r="C235" s="5" t="s">
        <v>1168</v>
      </c>
      <c r="D235" s="5">
        <v>46.334781</v>
      </c>
      <c r="E235" s="72">
        <v>-79.463362000000004</v>
      </c>
      <c r="F235" s="42" t="s">
        <v>31</v>
      </c>
      <c r="G235" s="5" t="s">
        <v>32</v>
      </c>
      <c r="H235" s="5" t="s">
        <v>33</v>
      </c>
      <c r="I235" s="5" t="s">
        <v>32</v>
      </c>
      <c r="J235" s="5">
        <v>42</v>
      </c>
      <c r="K235" s="35">
        <v>10867</v>
      </c>
      <c r="L235" s="42" t="s">
        <v>32</v>
      </c>
      <c r="M235" s="5" t="s">
        <v>34</v>
      </c>
      <c r="N235" s="5" t="s">
        <v>34</v>
      </c>
      <c r="O235" s="5" t="s">
        <v>35</v>
      </c>
      <c r="P235" s="5" t="s">
        <v>35</v>
      </c>
      <c r="Q235" s="5" t="s">
        <v>35</v>
      </c>
      <c r="R235" s="5" t="s">
        <v>34</v>
      </c>
      <c r="S235" s="5" t="s">
        <v>34</v>
      </c>
      <c r="T235" s="5" t="s">
        <v>34</v>
      </c>
      <c r="U235" s="5" t="s">
        <v>34</v>
      </c>
      <c r="V235" s="35" t="s">
        <v>35</v>
      </c>
      <c r="W235" s="78" t="str">
        <f>HYPERLINK("http://www.nearnorthschools.ca/","www.nearnorthschools.ca")</f>
        <v>www.nearnorthschools.ca</v>
      </c>
      <c r="X235" s="35" t="s">
        <v>34</v>
      </c>
    </row>
    <row r="236" spans="1:24" x14ac:dyDescent="0.25">
      <c r="A236" s="55" t="s">
        <v>824</v>
      </c>
      <c r="B236" s="65" t="s">
        <v>607</v>
      </c>
      <c r="C236" s="5" t="s">
        <v>1193</v>
      </c>
      <c r="D236" s="5">
        <v>43.017688999999898</v>
      </c>
      <c r="E236" s="72">
        <v>-79.270086000000006</v>
      </c>
      <c r="F236" s="42" t="s">
        <v>31</v>
      </c>
      <c r="G236" s="5" t="s">
        <v>32</v>
      </c>
      <c r="H236" s="5" t="s">
        <v>78</v>
      </c>
      <c r="I236" s="5" t="s">
        <v>34</v>
      </c>
      <c r="J236" s="5">
        <v>59</v>
      </c>
      <c r="K236" s="35">
        <v>23708</v>
      </c>
      <c r="L236" s="42" t="s">
        <v>32</v>
      </c>
      <c r="M236" s="5" t="s">
        <v>32</v>
      </c>
      <c r="N236" s="5" t="s">
        <v>34</v>
      </c>
      <c r="O236" s="5" t="s">
        <v>35</v>
      </c>
      <c r="P236" s="5" t="s">
        <v>35</v>
      </c>
      <c r="Q236" s="5" t="s">
        <v>35</v>
      </c>
      <c r="R236" s="5" t="s">
        <v>34</v>
      </c>
      <c r="S236" s="5" t="s">
        <v>34</v>
      </c>
      <c r="T236" s="5" t="s">
        <v>34</v>
      </c>
      <c r="U236" s="5" t="s">
        <v>34</v>
      </c>
      <c r="V236" s="35" t="s">
        <v>35</v>
      </c>
      <c r="W236" s="78" t="str">
        <f>HYPERLINK("http://www.niagaracatholic.ca/","www.niagaracatholic.ca")</f>
        <v>www.niagaracatholic.ca</v>
      </c>
      <c r="X236" s="35" t="s">
        <v>34</v>
      </c>
    </row>
    <row r="237" spans="1:24" x14ac:dyDescent="0.25">
      <c r="A237" s="55" t="s">
        <v>829</v>
      </c>
      <c r="B237" s="65" t="s">
        <v>607</v>
      </c>
      <c r="C237" s="5" t="s">
        <v>1168</v>
      </c>
      <c r="D237" s="5">
        <v>46.321119000000003</v>
      </c>
      <c r="E237" s="72">
        <v>-79.459761999999898</v>
      </c>
      <c r="F237" s="42" t="s">
        <v>31</v>
      </c>
      <c r="G237" s="5" t="s">
        <v>32</v>
      </c>
      <c r="H237" s="5" t="s">
        <v>78</v>
      </c>
      <c r="I237" s="5" t="s">
        <v>34</v>
      </c>
      <c r="J237" s="5">
        <v>13</v>
      </c>
      <c r="K237" s="35">
        <v>3054</v>
      </c>
      <c r="L237" s="42" t="s">
        <v>34</v>
      </c>
      <c r="M237" s="5" t="s">
        <v>34</v>
      </c>
      <c r="N237" s="5" t="s">
        <v>34</v>
      </c>
      <c r="O237" s="5" t="s">
        <v>35</v>
      </c>
      <c r="P237" s="5" t="s">
        <v>35</v>
      </c>
      <c r="Q237" s="5" t="s">
        <v>35</v>
      </c>
      <c r="R237" s="5" t="s">
        <v>34</v>
      </c>
      <c r="S237" s="5" t="s">
        <v>34</v>
      </c>
      <c r="T237" s="5" t="s">
        <v>34</v>
      </c>
      <c r="U237" s="5" t="s">
        <v>34</v>
      </c>
      <c r="V237" s="35" t="s">
        <v>35</v>
      </c>
      <c r="W237" s="78" t="str">
        <f>HYPERLINK("http://www.npsc.ca/","www.npsc.ca")</f>
        <v>www.npsc.ca</v>
      </c>
      <c r="X237" s="35" t="s">
        <v>34</v>
      </c>
    </row>
    <row r="238" spans="1:24" x14ac:dyDescent="0.25">
      <c r="A238" s="55" t="s">
        <v>831</v>
      </c>
      <c r="B238" s="65" t="s">
        <v>607</v>
      </c>
      <c r="C238" s="5" t="s">
        <v>1166</v>
      </c>
      <c r="D238" s="5">
        <v>48.478347999999897</v>
      </c>
      <c r="E238" s="72">
        <v>-81.3270389999999</v>
      </c>
      <c r="F238" s="42" t="s">
        <v>31</v>
      </c>
      <c r="G238" s="5" t="s">
        <v>150</v>
      </c>
      <c r="H238" s="5" t="s">
        <v>78</v>
      </c>
      <c r="I238" s="5" t="s">
        <v>34</v>
      </c>
      <c r="J238" s="5">
        <v>14</v>
      </c>
      <c r="K238" s="35">
        <v>2429</v>
      </c>
      <c r="L238" s="42" t="s">
        <v>34</v>
      </c>
      <c r="M238" s="5" t="s">
        <v>34</v>
      </c>
      <c r="N238" s="5" t="s">
        <v>34</v>
      </c>
      <c r="O238" s="5" t="s">
        <v>35</v>
      </c>
      <c r="P238" s="5" t="s">
        <v>35</v>
      </c>
      <c r="Q238" s="5" t="s">
        <v>35</v>
      </c>
      <c r="R238" s="5" t="s">
        <v>34</v>
      </c>
      <c r="S238" s="5" t="s">
        <v>34</v>
      </c>
      <c r="T238" s="5" t="s">
        <v>34</v>
      </c>
      <c r="U238" s="5" t="s">
        <v>34</v>
      </c>
      <c r="V238" s="35" t="s">
        <v>35</v>
      </c>
      <c r="W238" s="78" t="str">
        <f>HYPERLINK("http://www.ncdsb.on.ca/","www.ncdsb.on.ca")</f>
        <v>www.ncdsb.on.ca</v>
      </c>
      <c r="X238" s="35" t="s">
        <v>34</v>
      </c>
    </row>
    <row r="239" spans="1:24" x14ac:dyDescent="0.25">
      <c r="A239" s="55" t="s">
        <v>833</v>
      </c>
      <c r="B239" s="65" t="s">
        <v>607</v>
      </c>
      <c r="C239" s="5" t="s">
        <v>1194</v>
      </c>
      <c r="D239" s="5">
        <v>48.610823000000003</v>
      </c>
      <c r="E239" s="72">
        <v>-93.421746999999897</v>
      </c>
      <c r="F239" s="42" t="s">
        <v>31</v>
      </c>
      <c r="G239" s="5" t="s">
        <v>32</v>
      </c>
      <c r="H239" s="5" t="s">
        <v>78</v>
      </c>
      <c r="I239" s="5" t="s">
        <v>34</v>
      </c>
      <c r="J239" s="5">
        <v>6</v>
      </c>
      <c r="K239" s="35">
        <v>1414</v>
      </c>
      <c r="L239" s="42" t="s">
        <v>34</v>
      </c>
      <c r="M239" s="5" t="s">
        <v>34</v>
      </c>
      <c r="N239" s="5" t="s">
        <v>34</v>
      </c>
      <c r="O239" s="5" t="s">
        <v>35</v>
      </c>
      <c r="P239" s="5" t="s">
        <v>35</v>
      </c>
      <c r="Q239" s="5" t="s">
        <v>35</v>
      </c>
      <c r="R239" s="5" t="s">
        <v>34</v>
      </c>
      <c r="S239" s="5" t="s">
        <v>34</v>
      </c>
      <c r="T239" s="5" t="s">
        <v>34</v>
      </c>
      <c r="U239" s="5" t="s">
        <v>34</v>
      </c>
      <c r="V239" s="35" t="s">
        <v>35</v>
      </c>
      <c r="W239" s="78" t="str">
        <f>HYPERLINK("http://www.tncdsb.on.ca/","www.tncdsb.on.ca")</f>
        <v>www.tncdsb.on.ca</v>
      </c>
      <c r="X239" s="35" t="s">
        <v>34</v>
      </c>
    </row>
    <row r="240" spans="1:24" x14ac:dyDescent="0.25">
      <c r="A240" s="55" t="s">
        <v>836</v>
      </c>
      <c r="B240" s="65" t="s">
        <v>607</v>
      </c>
      <c r="C240" s="5" t="s">
        <v>1195</v>
      </c>
      <c r="D240" s="5">
        <v>45.332678000000001</v>
      </c>
      <c r="E240" s="72">
        <v>-75.727681000000004</v>
      </c>
      <c r="F240" s="42" t="s">
        <v>31</v>
      </c>
      <c r="G240" s="5" t="s">
        <v>32</v>
      </c>
      <c r="H240" s="5" t="s">
        <v>78</v>
      </c>
      <c r="I240" s="5" t="s">
        <v>32</v>
      </c>
      <c r="J240" s="5">
        <v>82</v>
      </c>
      <c r="K240" s="35">
        <v>38959</v>
      </c>
      <c r="L240" s="42" t="s">
        <v>32</v>
      </c>
      <c r="M240" s="5" t="s">
        <v>32</v>
      </c>
      <c r="N240" s="5" t="s">
        <v>34</v>
      </c>
      <c r="O240" s="5" t="s">
        <v>35</v>
      </c>
      <c r="P240" s="5" t="s">
        <v>35</v>
      </c>
      <c r="Q240" s="5" t="s">
        <v>35</v>
      </c>
      <c r="R240" s="5" t="s">
        <v>34</v>
      </c>
      <c r="S240" s="5" t="s">
        <v>34</v>
      </c>
      <c r="T240" s="5" t="s">
        <v>34</v>
      </c>
      <c r="U240" s="5" t="s">
        <v>34</v>
      </c>
      <c r="V240" s="35" t="s">
        <v>35</v>
      </c>
      <c r="W240" s="78" t="str">
        <f>HYPERLINK("http://www.ocsb.ca/","www.ocsb.ca")</f>
        <v>www.ocsb.ca</v>
      </c>
      <c r="X240" s="35" t="s">
        <v>34</v>
      </c>
    </row>
    <row r="241" spans="1:24" x14ac:dyDescent="0.25">
      <c r="A241" s="55" t="s">
        <v>841</v>
      </c>
      <c r="B241" s="65" t="s">
        <v>607</v>
      </c>
      <c r="C241" s="5" t="s">
        <v>1195</v>
      </c>
      <c r="D241" s="5">
        <v>45.332242000000001</v>
      </c>
      <c r="E241" s="72">
        <v>-75.781118000000006</v>
      </c>
      <c r="F241" s="42" t="s">
        <v>31</v>
      </c>
      <c r="G241" s="5" t="s">
        <v>32</v>
      </c>
      <c r="H241" s="5" t="s">
        <v>33</v>
      </c>
      <c r="I241" s="5" t="s">
        <v>34</v>
      </c>
      <c r="J241" s="5">
        <v>147</v>
      </c>
      <c r="K241" s="35">
        <v>73215</v>
      </c>
      <c r="L241" s="42" t="s">
        <v>32</v>
      </c>
      <c r="M241" s="5" t="s">
        <v>32</v>
      </c>
      <c r="N241" s="5" t="s">
        <v>34</v>
      </c>
      <c r="O241" s="5" t="s">
        <v>35</v>
      </c>
      <c r="P241" s="5" t="s">
        <v>35</v>
      </c>
      <c r="Q241" s="5" t="s">
        <v>35</v>
      </c>
      <c r="R241" s="5" t="s">
        <v>34</v>
      </c>
      <c r="S241" s="5" t="s">
        <v>34</v>
      </c>
      <c r="T241" s="5" t="s">
        <v>32</v>
      </c>
      <c r="U241" s="5" t="s">
        <v>34</v>
      </c>
      <c r="V241" s="35" t="s">
        <v>35</v>
      </c>
      <c r="W241" s="78" t="str">
        <f>HYPERLINK("http://www.ocdsb.ca/","www.ocdsb.ca")</f>
        <v>www.ocdsb.ca</v>
      </c>
      <c r="X241" s="35" t="s">
        <v>32</v>
      </c>
    </row>
    <row r="242" spans="1:24" x14ac:dyDescent="0.25">
      <c r="A242" s="55" t="s">
        <v>846</v>
      </c>
      <c r="B242" s="65" t="s">
        <v>607</v>
      </c>
      <c r="C242" s="5" t="s">
        <v>1175</v>
      </c>
      <c r="D242" s="5">
        <v>43.618149000000003</v>
      </c>
      <c r="E242" s="72">
        <v>-79.670452999999895</v>
      </c>
      <c r="F242" s="42" t="s">
        <v>31</v>
      </c>
      <c r="G242" s="5" t="s">
        <v>32</v>
      </c>
      <c r="H242" s="5" t="s">
        <v>33</v>
      </c>
      <c r="I242" s="5" t="s">
        <v>34</v>
      </c>
      <c r="J242" s="5">
        <v>242</v>
      </c>
      <c r="K242" s="35">
        <v>154293</v>
      </c>
      <c r="L242" s="42" t="s">
        <v>32</v>
      </c>
      <c r="M242" s="5" t="s">
        <v>32</v>
      </c>
      <c r="N242" s="5" t="s">
        <v>34</v>
      </c>
      <c r="O242" s="5" t="s">
        <v>35</v>
      </c>
      <c r="P242" s="5" t="s">
        <v>35</v>
      </c>
      <c r="Q242" s="5" t="s">
        <v>35</v>
      </c>
      <c r="R242" s="5" t="s">
        <v>34</v>
      </c>
      <c r="S242" s="5" t="s">
        <v>34</v>
      </c>
      <c r="T242" s="5" t="s">
        <v>34</v>
      </c>
      <c r="U242" s="5" t="s">
        <v>34</v>
      </c>
      <c r="V242" s="35" t="s">
        <v>35</v>
      </c>
      <c r="W242" s="78" t="str">
        <f>HYPERLINK("http://www.peelschools.org/","www.peelschools.org")</f>
        <v>www.peelschools.org</v>
      </c>
      <c r="X242" s="35" t="s">
        <v>34</v>
      </c>
    </row>
    <row r="243" spans="1:24" x14ac:dyDescent="0.25">
      <c r="A243" s="55" t="s">
        <v>1196</v>
      </c>
      <c r="B243" s="65" t="s">
        <v>607</v>
      </c>
      <c r="C243" s="5" t="s">
        <v>1197</v>
      </c>
      <c r="D243" s="5">
        <v>44.766044999999899</v>
      </c>
      <c r="E243" s="72">
        <v>-79.932713000000007</v>
      </c>
      <c r="F243" s="42" t="s">
        <v>31</v>
      </c>
      <c r="G243" s="5" t="s">
        <v>32</v>
      </c>
      <c r="H243" s="5" t="s">
        <v>78</v>
      </c>
      <c r="I243" s="5" t="s">
        <v>34</v>
      </c>
      <c r="J243" s="5">
        <v>1</v>
      </c>
      <c r="K243" s="35">
        <v>226</v>
      </c>
      <c r="L243" s="42" t="s">
        <v>34</v>
      </c>
      <c r="M243" s="5" t="s">
        <v>34</v>
      </c>
      <c r="N243" s="5" t="s">
        <v>34</v>
      </c>
      <c r="O243" s="5" t="s">
        <v>35</v>
      </c>
      <c r="P243" s="5" t="s">
        <v>35</v>
      </c>
      <c r="Q243" s="5" t="s">
        <v>35</v>
      </c>
      <c r="R243" s="5" t="s">
        <v>34</v>
      </c>
      <c r="S243" s="5" t="s">
        <v>34</v>
      </c>
      <c r="T243" s="5" t="s">
        <v>34</v>
      </c>
      <c r="U243" s="5" t="s">
        <v>34</v>
      </c>
      <c r="V243" s="35" t="s">
        <v>35</v>
      </c>
      <c r="W243" s="77" t="s">
        <v>1646</v>
      </c>
      <c r="X243" s="35" t="s">
        <v>34</v>
      </c>
    </row>
    <row r="244" spans="1:24" x14ac:dyDescent="0.25">
      <c r="A244" s="55" t="s">
        <v>849</v>
      </c>
      <c r="B244" s="65" t="s">
        <v>607</v>
      </c>
      <c r="C244" s="5" t="s">
        <v>1184</v>
      </c>
      <c r="D244" s="5">
        <v>44.279145</v>
      </c>
      <c r="E244" s="72">
        <v>-78.356337999999894</v>
      </c>
      <c r="F244" s="42" t="s">
        <v>31</v>
      </c>
      <c r="G244" s="5" t="s">
        <v>32</v>
      </c>
      <c r="H244" s="5" t="s">
        <v>78</v>
      </c>
      <c r="I244" s="5" t="s">
        <v>34</v>
      </c>
      <c r="J244" s="5">
        <v>37</v>
      </c>
      <c r="K244" s="35">
        <v>14544</v>
      </c>
      <c r="L244" s="42" t="s">
        <v>32</v>
      </c>
      <c r="M244" s="5" t="s">
        <v>32</v>
      </c>
      <c r="N244" s="5" t="s">
        <v>34</v>
      </c>
      <c r="O244" s="5" t="s">
        <v>35</v>
      </c>
      <c r="P244" s="5" t="s">
        <v>35</v>
      </c>
      <c r="Q244" s="5" t="s">
        <v>35</v>
      </c>
      <c r="R244" s="5" t="s">
        <v>34</v>
      </c>
      <c r="S244" s="5" t="s">
        <v>34</v>
      </c>
      <c r="T244" s="5" t="s">
        <v>34</v>
      </c>
      <c r="U244" s="5" t="s">
        <v>34</v>
      </c>
      <c r="V244" s="35" t="s">
        <v>35</v>
      </c>
      <c r="W244" s="78" t="str">
        <f>HYPERLINK("http://www.pvnccdsb.on.ca/","www.pvnccdsb.on.ca")</f>
        <v>www.pvnccdsb.on.ca</v>
      </c>
      <c r="X244" s="35" t="s">
        <v>34</v>
      </c>
    </row>
    <row r="245" spans="1:24" x14ac:dyDescent="0.25">
      <c r="A245" s="55" t="s">
        <v>1198</v>
      </c>
      <c r="B245" s="65" t="s">
        <v>607</v>
      </c>
      <c r="C245" s="5" t="s">
        <v>1199</v>
      </c>
      <c r="D245" s="5">
        <v>43.513193999999899</v>
      </c>
      <c r="E245" s="72">
        <v>-79.870491999999899</v>
      </c>
      <c r="F245" s="42" t="s">
        <v>31</v>
      </c>
      <c r="G245" s="5" t="s">
        <v>34</v>
      </c>
      <c r="H245" s="5" t="s">
        <v>33</v>
      </c>
      <c r="I245" s="5" t="s">
        <v>34</v>
      </c>
      <c r="J245" s="5">
        <v>8</v>
      </c>
      <c r="K245" s="35" t="s">
        <v>176</v>
      </c>
      <c r="L245" s="42" t="s">
        <v>34</v>
      </c>
      <c r="M245" s="5" t="s">
        <v>32</v>
      </c>
      <c r="N245" s="5" t="s">
        <v>34</v>
      </c>
      <c r="O245" s="5" t="s">
        <v>35</v>
      </c>
      <c r="P245" s="5" t="s">
        <v>35</v>
      </c>
      <c r="Q245" s="5" t="s">
        <v>35</v>
      </c>
      <c r="R245" s="5" t="s">
        <v>34</v>
      </c>
      <c r="S245" s="5" t="s">
        <v>34</v>
      </c>
      <c r="T245" s="5" t="s">
        <v>34</v>
      </c>
      <c r="U245" s="5" t="s">
        <v>34</v>
      </c>
      <c r="V245" s="35" t="s">
        <v>35</v>
      </c>
      <c r="W245" s="78" t="str">
        <f>HYPERLINK("http://www.ontario.ca/provincialschools","www.ontario.ca/provincialschools")</f>
        <v>www.ontario.ca/provincialschools</v>
      </c>
      <c r="X245" s="35" t="s">
        <v>34</v>
      </c>
    </row>
    <row r="246" spans="1:24" x14ac:dyDescent="0.25">
      <c r="A246" s="55" t="s">
        <v>851</v>
      </c>
      <c r="B246" s="65" t="s">
        <v>607</v>
      </c>
      <c r="C246" s="5" t="s">
        <v>1167</v>
      </c>
      <c r="D246" s="5">
        <v>46.491596000000001</v>
      </c>
      <c r="E246" s="72">
        <v>-80.991260999999895</v>
      </c>
      <c r="F246" s="42" t="s">
        <v>31</v>
      </c>
      <c r="G246" s="5" t="s">
        <v>32</v>
      </c>
      <c r="H246" s="5" t="s">
        <v>33</v>
      </c>
      <c r="I246" s="5" t="s">
        <v>34</v>
      </c>
      <c r="J246" s="5">
        <v>45</v>
      </c>
      <c r="K246" s="35">
        <v>14322</v>
      </c>
      <c r="L246" s="42" t="s">
        <v>32</v>
      </c>
      <c r="M246" s="5" t="s">
        <v>32</v>
      </c>
      <c r="N246" s="5" t="s">
        <v>34</v>
      </c>
      <c r="O246" s="5" t="s">
        <v>35</v>
      </c>
      <c r="P246" s="5" t="s">
        <v>35</v>
      </c>
      <c r="Q246" s="5" t="s">
        <v>35</v>
      </c>
      <c r="R246" s="5" t="s">
        <v>34</v>
      </c>
      <c r="S246" s="5" t="s">
        <v>34</v>
      </c>
      <c r="T246" s="5" t="s">
        <v>34</v>
      </c>
      <c r="U246" s="5" t="s">
        <v>34</v>
      </c>
      <c r="V246" s="35" t="s">
        <v>35</v>
      </c>
      <c r="W246" s="78" t="str">
        <f>HYPERLINK("http://www.rainbowschools.ca/","www.rainbowschools.ca")</f>
        <v>www.rainbowschools.ca</v>
      </c>
      <c r="X246" s="35" t="s">
        <v>34</v>
      </c>
    </row>
    <row r="247" spans="1:24" x14ac:dyDescent="0.25">
      <c r="A247" s="55" t="s">
        <v>856</v>
      </c>
      <c r="B247" s="65" t="s">
        <v>607</v>
      </c>
      <c r="C247" s="5" t="s">
        <v>1194</v>
      </c>
      <c r="D247" s="5">
        <v>48.612281000000003</v>
      </c>
      <c r="E247" s="72">
        <v>-93.388793000000007</v>
      </c>
      <c r="F247" s="42" t="s">
        <v>31</v>
      </c>
      <c r="G247" s="5" t="s">
        <v>32</v>
      </c>
      <c r="H247" s="5" t="s">
        <v>33</v>
      </c>
      <c r="I247" s="5" t="s">
        <v>34</v>
      </c>
      <c r="J247" s="5">
        <v>14</v>
      </c>
      <c r="K247" s="35">
        <v>2958</v>
      </c>
      <c r="L247" s="42" t="s">
        <v>32</v>
      </c>
      <c r="M247" s="5" t="s">
        <v>34</v>
      </c>
      <c r="N247" s="5" t="s">
        <v>34</v>
      </c>
      <c r="O247" s="5" t="s">
        <v>35</v>
      </c>
      <c r="P247" s="5" t="s">
        <v>35</v>
      </c>
      <c r="Q247" s="5" t="s">
        <v>35</v>
      </c>
      <c r="R247" s="5" t="s">
        <v>34</v>
      </c>
      <c r="S247" s="5" t="s">
        <v>34</v>
      </c>
      <c r="T247" s="5" t="s">
        <v>34</v>
      </c>
      <c r="U247" s="5" t="s">
        <v>34</v>
      </c>
      <c r="V247" s="35" t="s">
        <v>35</v>
      </c>
      <c r="W247" s="78" t="str">
        <f>HYPERLINK("http://www.rrdsb.com/","www.rrdsb.com")</f>
        <v>www.rrdsb.com</v>
      </c>
      <c r="X247" s="35" t="s">
        <v>34</v>
      </c>
    </row>
    <row r="248" spans="1:24" x14ac:dyDescent="0.25">
      <c r="A248" s="55" t="s">
        <v>859</v>
      </c>
      <c r="B248" s="65" t="s">
        <v>607</v>
      </c>
      <c r="C248" s="5" t="s">
        <v>1200</v>
      </c>
      <c r="D248" s="5">
        <v>45.824187000000002</v>
      </c>
      <c r="E248" s="72">
        <v>-77.126113000000004</v>
      </c>
      <c r="F248" s="42" t="s">
        <v>31</v>
      </c>
      <c r="G248" s="5" t="s">
        <v>32</v>
      </c>
      <c r="H248" s="5" t="s">
        <v>78</v>
      </c>
      <c r="I248" s="5" t="s">
        <v>34</v>
      </c>
      <c r="J248" s="5">
        <v>29</v>
      </c>
      <c r="K248" s="35">
        <v>10002</v>
      </c>
      <c r="L248" s="42" t="s">
        <v>32</v>
      </c>
      <c r="M248" s="5" t="s">
        <v>34</v>
      </c>
      <c r="N248" s="5" t="s">
        <v>34</v>
      </c>
      <c r="O248" s="5" t="s">
        <v>35</v>
      </c>
      <c r="P248" s="5" t="s">
        <v>35</v>
      </c>
      <c r="Q248" s="5" t="s">
        <v>35</v>
      </c>
      <c r="R248" s="5" t="s">
        <v>34</v>
      </c>
      <c r="S248" s="5" t="s">
        <v>34</v>
      </c>
      <c r="T248" s="5" t="s">
        <v>34</v>
      </c>
      <c r="U248" s="5" t="s">
        <v>34</v>
      </c>
      <c r="V248" s="35" t="s">
        <v>35</v>
      </c>
      <c r="W248" s="78" t="str">
        <f>HYPERLINK("http://www.rccdsb.edu.on.ca/","www.rccdsb.edu.on.ca")</f>
        <v>www.rccdsb.edu.on.ca</v>
      </c>
      <c r="X248" s="35" t="s">
        <v>34</v>
      </c>
    </row>
    <row r="249" spans="1:24" x14ac:dyDescent="0.25">
      <c r="A249" s="55" t="s">
        <v>861</v>
      </c>
      <c r="B249" s="65" t="s">
        <v>607</v>
      </c>
      <c r="C249" s="5" t="s">
        <v>1200</v>
      </c>
      <c r="D249" s="5">
        <v>45.833294000000002</v>
      </c>
      <c r="E249" s="72">
        <v>-77.149163000000001</v>
      </c>
      <c r="F249" s="42" t="s">
        <v>31</v>
      </c>
      <c r="G249" s="5" t="s">
        <v>32</v>
      </c>
      <c r="H249" s="5" t="s">
        <v>33</v>
      </c>
      <c r="I249" s="5" t="s">
        <v>34</v>
      </c>
      <c r="J249" s="5">
        <v>31</v>
      </c>
      <c r="K249" s="35">
        <v>10002</v>
      </c>
      <c r="L249" s="42" t="s">
        <v>32</v>
      </c>
      <c r="M249" s="5" t="s">
        <v>32</v>
      </c>
      <c r="N249" s="5" t="s">
        <v>34</v>
      </c>
      <c r="O249" s="5" t="s">
        <v>35</v>
      </c>
      <c r="P249" s="5" t="s">
        <v>35</v>
      </c>
      <c r="Q249" s="5" t="s">
        <v>35</v>
      </c>
      <c r="R249" s="5" t="s">
        <v>34</v>
      </c>
      <c r="S249" s="5" t="s">
        <v>34</v>
      </c>
      <c r="T249" s="5" t="s">
        <v>34</v>
      </c>
      <c r="U249" s="5" t="s">
        <v>34</v>
      </c>
      <c r="V249" s="35" t="s">
        <v>35</v>
      </c>
      <c r="W249" s="78" t="str">
        <f>HYPERLINK("http://www.renfrew.edu.on.ca/","www.renfrew.edu.on.ca")</f>
        <v>www.renfrew.edu.on.ca</v>
      </c>
      <c r="X249" s="35" t="s">
        <v>34</v>
      </c>
    </row>
    <row r="250" spans="1:24" x14ac:dyDescent="0.25">
      <c r="A250" s="55" t="s">
        <v>866</v>
      </c>
      <c r="B250" s="65" t="s">
        <v>607</v>
      </c>
      <c r="C250" s="5" t="s">
        <v>1201</v>
      </c>
      <c r="D250" s="5">
        <v>44.446229000000002</v>
      </c>
      <c r="E250" s="72">
        <v>-79.748399000000006</v>
      </c>
      <c r="F250" s="42" t="s">
        <v>31</v>
      </c>
      <c r="G250" s="5" t="s">
        <v>32</v>
      </c>
      <c r="H250" s="5" t="s">
        <v>33</v>
      </c>
      <c r="I250" s="5" t="s">
        <v>34</v>
      </c>
      <c r="J250" s="5">
        <v>103</v>
      </c>
      <c r="K250" s="35">
        <v>52583</v>
      </c>
      <c r="L250" s="42" t="s">
        <v>32</v>
      </c>
      <c r="M250" s="5" t="s">
        <v>32</v>
      </c>
      <c r="N250" s="5" t="s">
        <v>34</v>
      </c>
      <c r="O250" s="5" t="s">
        <v>35</v>
      </c>
      <c r="P250" s="5" t="s">
        <v>35</v>
      </c>
      <c r="Q250" s="5" t="s">
        <v>35</v>
      </c>
      <c r="R250" s="5" t="s">
        <v>34</v>
      </c>
      <c r="S250" s="5" t="s">
        <v>34</v>
      </c>
      <c r="T250" s="5" t="s">
        <v>34</v>
      </c>
      <c r="U250" s="5" t="s">
        <v>34</v>
      </c>
      <c r="V250" s="35" t="s">
        <v>35</v>
      </c>
      <c r="W250" s="78" t="str">
        <f>HYPERLINK("http://www.scdsb.on.ca/","www.scdsb.on.ca")</f>
        <v>www.scdsb.on.ca</v>
      </c>
      <c r="X250" s="35" t="s">
        <v>34</v>
      </c>
    </row>
    <row r="251" spans="1:24" x14ac:dyDescent="0.25">
      <c r="A251" s="55" t="s">
        <v>869</v>
      </c>
      <c r="B251" s="65" t="s">
        <v>607</v>
      </c>
      <c r="C251" s="5" t="s">
        <v>1202</v>
      </c>
      <c r="D251" s="5">
        <v>44.410308999999899</v>
      </c>
      <c r="E251" s="72">
        <v>-79.680985000000007</v>
      </c>
      <c r="F251" s="42" t="s">
        <v>31</v>
      </c>
      <c r="G251" s="5" t="s">
        <v>32</v>
      </c>
      <c r="H251" s="5" t="s">
        <v>78</v>
      </c>
      <c r="I251" s="5" t="s">
        <v>34</v>
      </c>
      <c r="J251" s="5">
        <v>50</v>
      </c>
      <c r="K251" s="35">
        <v>21283</v>
      </c>
      <c r="L251" s="42" t="s">
        <v>32</v>
      </c>
      <c r="M251" s="5" t="s">
        <v>32</v>
      </c>
      <c r="N251" s="5" t="s">
        <v>34</v>
      </c>
      <c r="O251" s="5" t="s">
        <v>35</v>
      </c>
      <c r="P251" s="5" t="s">
        <v>35</v>
      </c>
      <c r="Q251" s="5" t="s">
        <v>35</v>
      </c>
      <c r="R251" s="5" t="s">
        <v>34</v>
      </c>
      <c r="S251" s="5" t="s">
        <v>34</v>
      </c>
      <c r="T251" s="5" t="s">
        <v>34</v>
      </c>
      <c r="U251" s="5" t="s">
        <v>34</v>
      </c>
      <c r="V251" s="35" t="s">
        <v>35</v>
      </c>
      <c r="W251" s="78" t="str">
        <f>HYPERLINK("http://www.smcdsb.on.ca/","www.smcdsb.on.ca")</f>
        <v>www.smcdsb.on.ca</v>
      </c>
      <c r="X251" s="35" t="s">
        <v>34</v>
      </c>
    </row>
    <row r="252" spans="1:24" x14ac:dyDescent="0.25">
      <c r="A252" s="55" t="s">
        <v>874</v>
      </c>
      <c r="B252" s="65" t="s">
        <v>607</v>
      </c>
      <c r="C252" s="5" t="s">
        <v>1203</v>
      </c>
      <c r="D252" s="5">
        <v>42.597074999999897</v>
      </c>
      <c r="E252" s="72">
        <v>-82.386662000000001</v>
      </c>
      <c r="F252" s="42" t="s">
        <v>31</v>
      </c>
      <c r="G252" s="5" t="s">
        <v>32</v>
      </c>
      <c r="H252" s="5" t="s">
        <v>78</v>
      </c>
      <c r="I252" s="5" t="s">
        <v>34</v>
      </c>
      <c r="J252" s="5">
        <v>28</v>
      </c>
      <c r="K252" s="35">
        <v>9452</v>
      </c>
      <c r="L252" s="42" t="s">
        <v>34</v>
      </c>
      <c r="M252" s="5" t="s">
        <v>34</v>
      </c>
      <c r="N252" s="5" t="s">
        <v>34</v>
      </c>
      <c r="O252" s="5" t="s">
        <v>35</v>
      </c>
      <c r="P252" s="5" t="s">
        <v>35</v>
      </c>
      <c r="Q252" s="5" t="s">
        <v>35</v>
      </c>
      <c r="R252" s="5" t="s">
        <v>34</v>
      </c>
      <c r="S252" s="5" t="s">
        <v>34</v>
      </c>
      <c r="T252" s="5" t="s">
        <v>34</v>
      </c>
      <c r="U252" s="5" t="s">
        <v>34</v>
      </c>
      <c r="V252" s="35" t="s">
        <v>35</v>
      </c>
      <c r="W252" s="78" t="str">
        <f>HYPERLINK("http://www.st-clair.net/","www.st-clair.net")</f>
        <v>www.st-clair.net</v>
      </c>
      <c r="X252" s="35" t="s">
        <v>34</v>
      </c>
    </row>
    <row r="253" spans="1:24" x14ac:dyDescent="0.25">
      <c r="A253" s="55" t="s">
        <v>876</v>
      </c>
      <c r="B253" s="65" t="s">
        <v>607</v>
      </c>
      <c r="C253" s="5" t="s">
        <v>1167</v>
      </c>
      <c r="D253" s="5">
        <v>46.4971409999999</v>
      </c>
      <c r="E253" s="72">
        <v>-80.994451999999896</v>
      </c>
      <c r="F253" s="42" t="s">
        <v>31</v>
      </c>
      <c r="G253" s="5" t="s">
        <v>32</v>
      </c>
      <c r="H253" s="5" t="s">
        <v>78</v>
      </c>
      <c r="I253" s="5" t="s">
        <v>34</v>
      </c>
      <c r="J253" s="5">
        <v>22</v>
      </c>
      <c r="K253" s="35">
        <v>6389</v>
      </c>
      <c r="L253" s="42" t="s">
        <v>32</v>
      </c>
      <c r="M253" s="5" t="s">
        <v>32</v>
      </c>
      <c r="N253" s="5" t="s">
        <v>34</v>
      </c>
      <c r="O253" s="5" t="s">
        <v>35</v>
      </c>
      <c r="P253" s="5" t="s">
        <v>35</v>
      </c>
      <c r="Q253" s="5" t="s">
        <v>35</v>
      </c>
      <c r="R253" s="5" t="s">
        <v>34</v>
      </c>
      <c r="S253" s="5" t="s">
        <v>34</v>
      </c>
      <c r="T253" s="5" t="s">
        <v>34</v>
      </c>
      <c r="U253" s="5" t="s">
        <v>34</v>
      </c>
      <c r="V253" s="35" t="s">
        <v>35</v>
      </c>
      <c r="W253" s="78" t="str">
        <f>HYPERLINK("http://www.scdsb.edu.on.ca/","www.scdsb.edu.on.ca")</f>
        <v>www.scdsb.edu.on.ca</v>
      </c>
      <c r="X253" s="35" t="s">
        <v>34</v>
      </c>
    </row>
    <row r="254" spans="1:24" x14ac:dyDescent="0.25">
      <c r="A254" s="55" t="s">
        <v>883</v>
      </c>
      <c r="B254" s="65" t="s">
        <v>607</v>
      </c>
      <c r="C254" s="5" t="s">
        <v>1204</v>
      </c>
      <c r="D254" s="5">
        <v>48.782417000000002</v>
      </c>
      <c r="E254" s="72">
        <v>-87.102514999999897</v>
      </c>
      <c r="F254" s="42" t="s">
        <v>31</v>
      </c>
      <c r="G254" s="5" t="s">
        <v>32</v>
      </c>
      <c r="H254" s="5" t="s">
        <v>78</v>
      </c>
      <c r="I254" s="5" t="s">
        <v>34</v>
      </c>
      <c r="J254" s="5">
        <v>9</v>
      </c>
      <c r="K254" s="35">
        <v>728</v>
      </c>
      <c r="L254" s="42" t="s">
        <v>34</v>
      </c>
      <c r="M254" s="5" t="s">
        <v>34</v>
      </c>
      <c r="N254" s="5" t="s">
        <v>34</v>
      </c>
      <c r="O254" s="5" t="s">
        <v>35</v>
      </c>
      <c r="P254" s="5" t="s">
        <v>35</v>
      </c>
      <c r="Q254" s="5" t="s">
        <v>35</v>
      </c>
      <c r="R254" s="5" t="s">
        <v>34</v>
      </c>
      <c r="S254" s="5" t="s">
        <v>34</v>
      </c>
      <c r="T254" s="5" t="s">
        <v>34</v>
      </c>
      <c r="U254" s="5" t="s">
        <v>34</v>
      </c>
      <c r="V254" s="35" t="s">
        <v>35</v>
      </c>
      <c r="W254" s="78" t="str">
        <f>HYPERLINK("http://www.sncdsb.on.ca/","www.sncdsb.on.ca")</f>
        <v>www.sncdsb.on.ca</v>
      </c>
      <c r="X254" s="35" t="s">
        <v>34</v>
      </c>
    </row>
    <row r="255" spans="1:24" x14ac:dyDescent="0.25">
      <c r="A255" s="55" t="s">
        <v>885</v>
      </c>
      <c r="B255" s="65" t="s">
        <v>607</v>
      </c>
      <c r="C255" s="5" t="s">
        <v>1205</v>
      </c>
      <c r="D255" s="5">
        <v>48.716743999999899</v>
      </c>
      <c r="E255" s="72">
        <v>-86.382195999999894</v>
      </c>
      <c r="F255" s="42" t="s">
        <v>31</v>
      </c>
      <c r="G255" s="5" t="s">
        <v>32</v>
      </c>
      <c r="H255" s="5" t="s">
        <v>33</v>
      </c>
      <c r="I255" s="5" t="s">
        <v>34</v>
      </c>
      <c r="J255" s="5">
        <v>17</v>
      </c>
      <c r="K255" s="35">
        <v>1751</v>
      </c>
      <c r="L255" s="42" t="s">
        <v>32</v>
      </c>
      <c r="M255" s="5" t="s">
        <v>34</v>
      </c>
      <c r="N255" s="5" t="s">
        <v>34</v>
      </c>
      <c r="O255" s="5" t="s">
        <v>35</v>
      </c>
      <c r="P255" s="5" t="s">
        <v>35</v>
      </c>
      <c r="Q255" s="5" t="s">
        <v>35</v>
      </c>
      <c r="R255" s="5" t="s">
        <v>34</v>
      </c>
      <c r="S255" s="5" t="s">
        <v>34</v>
      </c>
      <c r="T255" s="5" t="s">
        <v>34</v>
      </c>
      <c r="U255" s="5" t="s">
        <v>34</v>
      </c>
      <c r="V255" s="35" t="s">
        <v>35</v>
      </c>
      <c r="W255" s="78" t="str">
        <f>HYPERLINK("http://www.sgdsb.on.ca/","www.sgdsb.on.ca")</f>
        <v>www.sgdsb.on.ca</v>
      </c>
      <c r="X255" s="35" t="s">
        <v>34</v>
      </c>
    </row>
    <row r="256" spans="1:24" x14ac:dyDescent="0.25">
      <c r="A256" s="55" t="s">
        <v>890</v>
      </c>
      <c r="B256" s="65" t="s">
        <v>607</v>
      </c>
      <c r="C256" s="5" t="s">
        <v>1188</v>
      </c>
      <c r="D256" s="5">
        <v>42.996738000000001</v>
      </c>
      <c r="E256" s="72">
        <v>-81.206665000000001</v>
      </c>
      <c r="F256" s="42" t="s">
        <v>31</v>
      </c>
      <c r="G256" s="5" t="s">
        <v>32</v>
      </c>
      <c r="H256" s="5" t="s">
        <v>33</v>
      </c>
      <c r="I256" s="5" t="s">
        <v>34</v>
      </c>
      <c r="J256" s="5">
        <v>162</v>
      </c>
      <c r="K256" s="35">
        <v>76286</v>
      </c>
      <c r="L256" s="42" t="s">
        <v>32</v>
      </c>
      <c r="M256" s="5" t="s">
        <v>32</v>
      </c>
      <c r="N256" s="5" t="s">
        <v>34</v>
      </c>
      <c r="O256" s="5" t="s">
        <v>35</v>
      </c>
      <c r="P256" s="5" t="s">
        <v>35</v>
      </c>
      <c r="Q256" s="5" t="s">
        <v>35</v>
      </c>
      <c r="R256" s="5" t="s">
        <v>34</v>
      </c>
      <c r="S256" s="5" t="s">
        <v>34</v>
      </c>
      <c r="T256" s="5" t="s">
        <v>32</v>
      </c>
      <c r="U256" s="5" t="s">
        <v>34</v>
      </c>
      <c r="V256" s="35" t="s">
        <v>35</v>
      </c>
      <c r="W256" s="78" t="str">
        <f>HYPERLINK("http://www.tvdsb.ca/","www.tvdsb.ca")</f>
        <v>www.tvdsb.ca</v>
      </c>
      <c r="X256" s="35" t="s">
        <v>32</v>
      </c>
    </row>
    <row r="257" spans="1:24" x14ac:dyDescent="0.25">
      <c r="A257" s="55" t="s">
        <v>895</v>
      </c>
      <c r="B257" s="65" t="s">
        <v>607</v>
      </c>
      <c r="C257" s="5" t="s">
        <v>1165</v>
      </c>
      <c r="D257" s="5">
        <v>48.384132000000001</v>
      </c>
      <c r="E257" s="72">
        <v>-89.289293000000001</v>
      </c>
      <c r="F257" s="42" t="s">
        <v>31</v>
      </c>
      <c r="G257" s="5" t="s">
        <v>32</v>
      </c>
      <c r="H257" s="5" t="s">
        <v>78</v>
      </c>
      <c r="I257" s="5" t="s">
        <v>34</v>
      </c>
      <c r="J257" s="5">
        <v>20</v>
      </c>
      <c r="K257" s="35">
        <v>8298</v>
      </c>
      <c r="L257" s="42" t="s">
        <v>32</v>
      </c>
      <c r="M257" s="5" t="s">
        <v>32</v>
      </c>
      <c r="N257" s="5" t="s">
        <v>34</v>
      </c>
      <c r="O257" s="5" t="s">
        <v>35</v>
      </c>
      <c r="P257" s="5" t="s">
        <v>35</v>
      </c>
      <c r="Q257" s="5" t="s">
        <v>35</v>
      </c>
      <c r="R257" s="5" t="s">
        <v>34</v>
      </c>
      <c r="S257" s="5" t="s">
        <v>34</v>
      </c>
      <c r="T257" s="5" t="s">
        <v>34</v>
      </c>
      <c r="U257" s="5" t="s">
        <v>34</v>
      </c>
      <c r="V257" s="35" t="s">
        <v>35</v>
      </c>
      <c r="W257" s="78" t="str">
        <f>HYPERLINK("http://www.tbcdsb.on.ca/","www.tbcdsb.on.ca")</f>
        <v>www.tbcdsb.on.ca</v>
      </c>
      <c r="X257" s="35" t="s">
        <v>34</v>
      </c>
    </row>
    <row r="258" spans="1:24" x14ac:dyDescent="0.25">
      <c r="A258" s="55" t="s">
        <v>898</v>
      </c>
      <c r="B258" s="65" t="s">
        <v>607</v>
      </c>
      <c r="C258" s="5" t="s">
        <v>1154</v>
      </c>
      <c r="D258" s="5">
        <v>43.763379999999898</v>
      </c>
      <c r="E258" s="72">
        <v>-79.408000000000001</v>
      </c>
      <c r="F258" s="42" t="s">
        <v>31</v>
      </c>
      <c r="G258" s="5" t="s">
        <v>32</v>
      </c>
      <c r="H258" s="5" t="s">
        <v>78</v>
      </c>
      <c r="I258" s="5" t="s">
        <v>32</v>
      </c>
      <c r="J258" s="5">
        <v>200</v>
      </c>
      <c r="K258" s="35">
        <v>91946</v>
      </c>
      <c r="L258" s="42" t="s">
        <v>32</v>
      </c>
      <c r="M258" s="5" t="s">
        <v>32</v>
      </c>
      <c r="N258" s="5" t="s">
        <v>34</v>
      </c>
      <c r="O258" s="5" t="s">
        <v>35</v>
      </c>
      <c r="P258" s="5" t="s">
        <v>35</v>
      </c>
      <c r="Q258" s="5" t="s">
        <v>35</v>
      </c>
      <c r="R258" s="5" t="s">
        <v>34</v>
      </c>
      <c r="S258" s="5" t="s">
        <v>34</v>
      </c>
      <c r="T258" s="5" t="s">
        <v>32</v>
      </c>
      <c r="U258" s="5" t="s">
        <v>34</v>
      </c>
      <c r="V258" s="35" t="s">
        <v>35</v>
      </c>
      <c r="W258" s="78" t="str">
        <f>HYPERLINK("http://www.tcdsb.org/","www.tcdsb.org")</f>
        <v>www.tcdsb.org</v>
      </c>
      <c r="X258" s="35" t="s">
        <v>32</v>
      </c>
    </row>
    <row r="259" spans="1:24" x14ac:dyDescent="0.25">
      <c r="A259" s="55" t="s">
        <v>911</v>
      </c>
      <c r="B259" s="65" t="s">
        <v>607</v>
      </c>
      <c r="C259" s="5" t="s">
        <v>1154</v>
      </c>
      <c r="D259" s="5">
        <v>43.767114999999897</v>
      </c>
      <c r="E259" s="72">
        <v>-79.412566999999896</v>
      </c>
      <c r="F259" s="42" t="s">
        <v>31</v>
      </c>
      <c r="G259" s="5" t="s">
        <v>32</v>
      </c>
      <c r="H259" s="5" t="s">
        <v>33</v>
      </c>
      <c r="I259" s="5" t="s">
        <v>34</v>
      </c>
      <c r="J259" s="5">
        <v>600</v>
      </c>
      <c r="K259" s="35">
        <v>258607</v>
      </c>
      <c r="L259" s="42" t="s">
        <v>32</v>
      </c>
      <c r="M259" s="5" t="s">
        <v>32</v>
      </c>
      <c r="N259" s="5" t="s">
        <v>34</v>
      </c>
      <c r="O259" s="5" t="s">
        <v>35</v>
      </c>
      <c r="P259" s="5" t="s">
        <v>35</v>
      </c>
      <c r="Q259" s="5" t="s">
        <v>35</v>
      </c>
      <c r="R259" s="5" t="s">
        <v>34</v>
      </c>
      <c r="S259" s="5" t="s">
        <v>34</v>
      </c>
      <c r="T259" s="5" t="s">
        <v>32</v>
      </c>
      <c r="U259" s="5" t="s">
        <v>34</v>
      </c>
      <c r="V259" s="35" t="s">
        <v>35</v>
      </c>
      <c r="W259" s="78" t="str">
        <f>HYPERLINK("http://www.tdsb.on.ca/","www.tdsb.on.ca")</f>
        <v>www.tdsb.on.ca</v>
      </c>
      <c r="X259" s="35" t="s">
        <v>32</v>
      </c>
    </row>
    <row r="260" spans="1:24" x14ac:dyDescent="0.25">
      <c r="A260" s="55" t="s">
        <v>923</v>
      </c>
      <c r="B260" s="65" t="s">
        <v>607</v>
      </c>
      <c r="C260" s="5" t="s">
        <v>1206</v>
      </c>
      <c r="D260" s="5">
        <v>44.353068</v>
      </c>
      <c r="E260" s="72">
        <v>-78.738543000000007</v>
      </c>
      <c r="F260" s="42" t="s">
        <v>31</v>
      </c>
      <c r="G260" s="5" t="s">
        <v>32</v>
      </c>
      <c r="H260" s="5" t="s">
        <v>33</v>
      </c>
      <c r="I260" s="5" t="s">
        <v>34</v>
      </c>
      <c r="J260" s="5">
        <v>48</v>
      </c>
      <c r="K260" s="35">
        <v>18117</v>
      </c>
      <c r="L260" s="42" t="s">
        <v>32</v>
      </c>
      <c r="M260" s="5" t="s">
        <v>32</v>
      </c>
      <c r="N260" s="5" t="s">
        <v>34</v>
      </c>
      <c r="O260" s="5" t="s">
        <v>35</v>
      </c>
      <c r="P260" s="5" t="s">
        <v>35</v>
      </c>
      <c r="Q260" s="5" t="s">
        <v>35</v>
      </c>
      <c r="R260" s="5" t="s">
        <v>34</v>
      </c>
      <c r="S260" s="5" t="s">
        <v>34</v>
      </c>
      <c r="T260" s="5" t="s">
        <v>34</v>
      </c>
      <c r="U260" s="5" t="s">
        <v>34</v>
      </c>
      <c r="V260" s="35" t="s">
        <v>35</v>
      </c>
      <c r="W260" s="78" t="str">
        <f>HYPERLINK("http://www.tldsb.ca/","www.tldsb.ca")</f>
        <v>www.tldsb.ca</v>
      </c>
      <c r="X260" s="35" t="s">
        <v>34</v>
      </c>
    </row>
    <row r="261" spans="1:24" x14ac:dyDescent="0.25">
      <c r="A261" s="55" t="s">
        <v>926</v>
      </c>
      <c r="B261" s="65" t="s">
        <v>607</v>
      </c>
      <c r="C261" s="5" t="s">
        <v>1207</v>
      </c>
      <c r="D261" s="5">
        <v>44.594279999999898</v>
      </c>
      <c r="E261" s="72">
        <v>-75.702618999999899</v>
      </c>
      <c r="F261" s="42" t="s">
        <v>31</v>
      </c>
      <c r="G261" s="5" t="s">
        <v>32</v>
      </c>
      <c r="H261" s="5" t="s">
        <v>33</v>
      </c>
      <c r="I261" s="5" t="s">
        <v>32</v>
      </c>
      <c r="J261" s="5">
        <v>86</v>
      </c>
      <c r="K261" s="35">
        <v>30244</v>
      </c>
      <c r="L261" s="42" t="s">
        <v>32</v>
      </c>
      <c r="M261" s="5" t="s">
        <v>32</v>
      </c>
      <c r="N261" s="5" t="s">
        <v>34</v>
      </c>
      <c r="O261" s="5" t="s">
        <v>35</v>
      </c>
      <c r="P261" s="5" t="s">
        <v>35</v>
      </c>
      <c r="Q261" s="5" t="s">
        <v>35</v>
      </c>
      <c r="R261" s="5" t="s">
        <v>34</v>
      </c>
      <c r="S261" s="5" t="s">
        <v>34</v>
      </c>
      <c r="T261" s="5" t="s">
        <v>34</v>
      </c>
      <c r="U261" s="5" t="s">
        <v>34</v>
      </c>
      <c r="V261" s="35" t="s">
        <v>35</v>
      </c>
      <c r="W261" s="78" t="str">
        <f>HYPERLINK("http://www.ucdsb.on.ca/","www.ucdsb.on.ca")</f>
        <v>www.ucdsb.on.ca</v>
      </c>
      <c r="X261" s="35" t="s">
        <v>34</v>
      </c>
    </row>
    <row r="262" spans="1:24" x14ac:dyDescent="0.25">
      <c r="A262" s="55" t="s">
        <v>933</v>
      </c>
      <c r="B262" s="65" t="s">
        <v>607</v>
      </c>
      <c r="C262" s="5" t="s">
        <v>1208</v>
      </c>
      <c r="D262" s="5">
        <v>43.579112000000002</v>
      </c>
      <c r="E262" s="72">
        <v>-80.262703000000002</v>
      </c>
      <c r="F262" s="42" t="s">
        <v>31</v>
      </c>
      <c r="G262" s="5" t="s">
        <v>32</v>
      </c>
      <c r="H262" s="5" t="s">
        <v>33</v>
      </c>
      <c r="I262" s="5" t="s">
        <v>32</v>
      </c>
      <c r="J262" s="5">
        <v>72</v>
      </c>
      <c r="K262" s="35">
        <v>34083</v>
      </c>
      <c r="L262" s="42" t="s">
        <v>32</v>
      </c>
      <c r="M262" s="5" t="s">
        <v>32</v>
      </c>
      <c r="N262" s="5" t="s">
        <v>34</v>
      </c>
      <c r="O262" s="5" t="s">
        <v>35</v>
      </c>
      <c r="P262" s="5" t="s">
        <v>35</v>
      </c>
      <c r="Q262" s="5" t="s">
        <v>35</v>
      </c>
      <c r="R262" s="5" t="s">
        <v>34</v>
      </c>
      <c r="S262" s="5" t="s">
        <v>34</v>
      </c>
      <c r="T262" s="5" t="s">
        <v>34</v>
      </c>
      <c r="U262" s="5" t="s">
        <v>34</v>
      </c>
      <c r="V262" s="35" t="s">
        <v>35</v>
      </c>
      <c r="W262" s="78" t="str">
        <f>HYPERLINK("http://www.ugdsb.on.ca/","www.ugdsb.on.ca")</f>
        <v>www.ugdsb.on.ca</v>
      </c>
      <c r="X262" s="35" t="s">
        <v>34</v>
      </c>
    </row>
    <row r="263" spans="1:24" x14ac:dyDescent="0.25">
      <c r="A263" s="55" t="s">
        <v>938</v>
      </c>
      <c r="B263" s="65" t="s">
        <v>607</v>
      </c>
      <c r="C263" s="5" t="s">
        <v>1209</v>
      </c>
      <c r="D263" s="5">
        <v>43.452483000000001</v>
      </c>
      <c r="E263" s="72">
        <v>-80.489681000000004</v>
      </c>
      <c r="F263" s="42" t="s">
        <v>31</v>
      </c>
      <c r="G263" s="5" t="s">
        <v>34</v>
      </c>
      <c r="H263" s="5" t="s">
        <v>78</v>
      </c>
      <c r="I263" s="5" t="s">
        <v>32</v>
      </c>
      <c r="J263" s="5">
        <v>51</v>
      </c>
      <c r="K263" s="35">
        <v>22229</v>
      </c>
      <c r="L263" s="42" t="s">
        <v>32</v>
      </c>
      <c r="M263" s="5" t="s">
        <v>32</v>
      </c>
      <c r="N263" s="5" t="s">
        <v>34</v>
      </c>
      <c r="O263" s="5" t="s">
        <v>35</v>
      </c>
      <c r="P263" s="5" t="s">
        <v>35</v>
      </c>
      <c r="Q263" s="5" t="s">
        <v>35</v>
      </c>
      <c r="R263" s="5" t="s">
        <v>34</v>
      </c>
      <c r="S263" s="5" t="s">
        <v>34</v>
      </c>
      <c r="T263" s="5" t="s">
        <v>34</v>
      </c>
      <c r="U263" s="5" t="s">
        <v>34</v>
      </c>
      <c r="V263" s="35" t="s">
        <v>35</v>
      </c>
      <c r="W263" s="78" t="str">
        <f>HYPERLINK("http://www.wcdsb.ca/","www.wcdsb.ca")</f>
        <v>www.wcdsb.ca</v>
      </c>
      <c r="X263" s="35" t="s">
        <v>34</v>
      </c>
    </row>
    <row r="264" spans="1:24" x14ac:dyDescent="0.25">
      <c r="A264" s="55" t="s">
        <v>940</v>
      </c>
      <c r="B264" s="65" t="s">
        <v>607</v>
      </c>
      <c r="C264" s="5" t="s">
        <v>1209</v>
      </c>
      <c r="D264" s="5">
        <v>43.427128000000003</v>
      </c>
      <c r="E264" s="72">
        <v>-80.479945000000001</v>
      </c>
      <c r="F264" s="42" t="s">
        <v>31</v>
      </c>
      <c r="G264" s="5" t="s">
        <v>34</v>
      </c>
      <c r="H264" s="5" t="s">
        <v>33</v>
      </c>
      <c r="I264" s="5" t="s">
        <v>34</v>
      </c>
      <c r="J264" s="5">
        <v>120</v>
      </c>
      <c r="K264" s="35">
        <v>62929</v>
      </c>
      <c r="L264" s="42" t="s">
        <v>32</v>
      </c>
      <c r="M264" s="5" t="s">
        <v>32</v>
      </c>
      <c r="N264" s="5" t="s">
        <v>34</v>
      </c>
      <c r="O264" s="5" t="s">
        <v>35</v>
      </c>
      <c r="P264" s="5" t="s">
        <v>35</v>
      </c>
      <c r="Q264" s="5" t="s">
        <v>35</v>
      </c>
      <c r="R264" s="5" t="s">
        <v>34</v>
      </c>
      <c r="S264" s="5" t="s">
        <v>34</v>
      </c>
      <c r="T264" s="5" t="s">
        <v>34</v>
      </c>
      <c r="U264" s="5" t="s">
        <v>34</v>
      </c>
      <c r="V264" s="35" t="s">
        <v>35</v>
      </c>
      <c r="W264" s="78" t="str">
        <f>HYPERLINK("http://www.wrdsb.ca/","www.wrdsb.ca")</f>
        <v>www.wrdsb.ca</v>
      </c>
      <c r="X264" s="35" t="s">
        <v>34</v>
      </c>
    </row>
    <row r="265" spans="1:24" x14ac:dyDescent="0.25">
      <c r="A265" s="55" t="s">
        <v>943</v>
      </c>
      <c r="B265" s="65" t="s">
        <v>607</v>
      </c>
      <c r="C265" s="5" t="s">
        <v>1208</v>
      </c>
      <c r="D265" s="5">
        <v>43.547432000000001</v>
      </c>
      <c r="E265" s="72">
        <v>-80.247761999999895</v>
      </c>
      <c r="F265" s="42" t="s">
        <v>31</v>
      </c>
      <c r="G265" s="5" t="s">
        <v>32</v>
      </c>
      <c r="H265" s="5" t="s">
        <v>78</v>
      </c>
      <c r="I265" s="5" t="s">
        <v>34</v>
      </c>
      <c r="J265" s="5">
        <v>20</v>
      </c>
      <c r="K265" s="35">
        <v>8435</v>
      </c>
      <c r="L265" s="42" t="s">
        <v>32</v>
      </c>
      <c r="M265" s="5" t="s">
        <v>32</v>
      </c>
      <c r="N265" s="5" t="s">
        <v>34</v>
      </c>
      <c r="O265" s="5" t="s">
        <v>35</v>
      </c>
      <c r="P265" s="5" t="s">
        <v>35</v>
      </c>
      <c r="Q265" s="5" t="s">
        <v>35</v>
      </c>
      <c r="R265" s="5" t="s">
        <v>34</v>
      </c>
      <c r="S265" s="5" t="s">
        <v>34</v>
      </c>
      <c r="T265" s="5" t="s">
        <v>34</v>
      </c>
      <c r="U265" s="5" t="s">
        <v>34</v>
      </c>
      <c r="V265" s="35" t="s">
        <v>35</v>
      </c>
      <c r="W265" s="78" t="str">
        <f>HYPERLINK("http://www.wellingtoncssb.edu.on.ca/","www.wellingtoncssb.edu.on.ca")</f>
        <v>www.wellingtoncssb.edu.on.ca</v>
      </c>
      <c r="X265" s="35" t="s">
        <v>34</v>
      </c>
    </row>
    <row r="266" spans="1:24" x14ac:dyDescent="0.25">
      <c r="A266" s="55" t="s">
        <v>946</v>
      </c>
      <c r="B266" s="65" t="s">
        <v>607</v>
      </c>
      <c r="C266" s="5" t="s">
        <v>1162</v>
      </c>
      <c r="D266" s="5">
        <v>42.293326</v>
      </c>
      <c r="E266" s="72">
        <v>-83.055998000000002</v>
      </c>
      <c r="F266" s="42" t="s">
        <v>31</v>
      </c>
      <c r="G266" s="5" t="s">
        <v>32</v>
      </c>
      <c r="H266" s="5" t="s">
        <v>78</v>
      </c>
      <c r="I266" s="5" t="s">
        <v>32</v>
      </c>
      <c r="J266" s="5">
        <v>48</v>
      </c>
      <c r="K266" s="35">
        <v>23664</v>
      </c>
      <c r="L266" s="42" t="s">
        <v>32</v>
      </c>
      <c r="M266" s="5" t="s">
        <v>32</v>
      </c>
      <c r="N266" s="5" t="s">
        <v>34</v>
      </c>
      <c r="O266" s="5" t="s">
        <v>35</v>
      </c>
      <c r="P266" s="5" t="s">
        <v>35</v>
      </c>
      <c r="Q266" s="5" t="s">
        <v>35</v>
      </c>
      <c r="R266" s="5" t="s">
        <v>34</v>
      </c>
      <c r="S266" s="5" t="s">
        <v>34</v>
      </c>
      <c r="T266" s="5" t="s">
        <v>34</v>
      </c>
      <c r="U266" s="5" t="s">
        <v>34</v>
      </c>
      <c r="V266" s="35" t="s">
        <v>35</v>
      </c>
      <c r="W266" s="78" t="str">
        <f>HYPERLINK("http://www.wecdsb.on.ca/","www.wecdsb.on.ca")</f>
        <v>www.wecdsb.on.ca</v>
      </c>
      <c r="X266" s="35" t="s">
        <v>34</v>
      </c>
    </row>
    <row r="267" spans="1:24" x14ac:dyDescent="0.25">
      <c r="A267" s="55" t="s">
        <v>951</v>
      </c>
      <c r="B267" s="65" t="s">
        <v>607</v>
      </c>
      <c r="C267" s="5" t="s">
        <v>1210</v>
      </c>
      <c r="D267" s="5">
        <v>43.965584999999898</v>
      </c>
      <c r="E267" s="72">
        <v>-79.4477049999999</v>
      </c>
      <c r="F267" s="42" t="s">
        <v>31</v>
      </c>
      <c r="G267" s="5" t="s">
        <v>32</v>
      </c>
      <c r="H267" s="5" t="s">
        <v>78</v>
      </c>
      <c r="I267" s="5" t="s">
        <v>34</v>
      </c>
      <c r="J267" s="5">
        <v>103</v>
      </c>
      <c r="K267" s="35">
        <v>56113</v>
      </c>
      <c r="L267" s="42" t="s">
        <v>32</v>
      </c>
      <c r="M267" s="5" t="s">
        <v>32</v>
      </c>
      <c r="N267" s="5" t="s">
        <v>34</v>
      </c>
      <c r="O267" s="5" t="s">
        <v>35</v>
      </c>
      <c r="P267" s="5" t="s">
        <v>35</v>
      </c>
      <c r="Q267" s="5" t="s">
        <v>35</v>
      </c>
      <c r="R267" s="5" t="s">
        <v>34</v>
      </c>
      <c r="S267" s="5" t="s">
        <v>34</v>
      </c>
      <c r="T267" s="5" t="s">
        <v>32</v>
      </c>
      <c r="U267" s="5" t="s">
        <v>34</v>
      </c>
      <c r="V267" s="35" t="s">
        <v>35</v>
      </c>
      <c r="W267" s="78" t="str">
        <f>HYPERLINK("http://www.yk1.nt.ca/","www.yk1.nt.ca")</f>
        <v>www.yk1.nt.ca</v>
      </c>
      <c r="X267" s="35" t="s">
        <v>34</v>
      </c>
    </row>
    <row r="268" spans="1:24" x14ac:dyDescent="0.25">
      <c r="A268" s="55" t="s">
        <v>954</v>
      </c>
      <c r="B268" s="65" t="s">
        <v>607</v>
      </c>
      <c r="C268" s="5" t="s">
        <v>1210</v>
      </c>
      <c r="D268" s="5">
        <v>44.000056000000001</v>
      </c>
      <c r="E268" s="72">
        <v>-79.4669829999999</v>
      </c>
      <c r="F268" s="42" t="s">
        <v>31</v>
      </c>
      <c r="G268" s="5" t="s">
        <v>32</v>
      </c>
      <c r="H268" s="5" t="s">
        <v>33</v>
      </c>
      <c r="I268" s="5" t="s">
        <v>34</v>
      </c>
      <c r="J268" s="5">
        <v>49</v>
      </c>
      <c r="K268" s="35">
        <v>119378</v>
      </c>
      <c r="L268" s="42" t="s">
        <v>32</v>
      </c>
      <c r="M268" s="5" t="s">
        <v>32</v>
      </c>
      <c r="N268" s="5" t="s">
        <v>34</v>
      </c>
      <c r="O268" s="5" t="s">
        <v>35</v>
      </c>
      <c r="P268" s="5" t="s">
        <v>35</v>
      </c>
      <c r="Q268" s="5" t="s">
        <v>35</v>
      </c>
      <c r="R268" s="5" t="s">
        <v>34</v>
      </c>
      <c r="S268" s="5" t="s">
        <v>34</v>
      </c>
      <c r="T268" s="5" t="s">
        <v>34</v>
      </c>
      <c r="U268" s="5" t="s">
        <v>34</v>
      </c>
      <c r="V268" s="35" t="s">
        <v>35</v>
      </c>
      <c r="W268" s="78" t="str">
        <f>HYPERLINK("http://www.ycdsb.ca/","www.ycdsb.ca")</f>
        <v>www.ycdsb.ca</v>
      </c>
      <c r="X268" s="35" t="s">
        <v>32</v>
      </c>
    </row>
    <row r="269" spans="1:24" x14ac:dyDescent="0.25">
      <c r="A269" s="55" t="s">
        <v>1211</v>
      </c>
      <c r="B269" s="65" t="s">
        <v>962</v>
      </c>
      <c r="C269" s="5" t="s">
        <v>1212</v>
      </c>
      <c r="D269" s="5">
        <v>46.459000000000003</v>
      </c>
      <c r="E269" s="72">
        <v>-64.009660999999895</v>
      </c>
      <c r="F269" s="42" t="s">
        <v>122</v>
      </c>
      <c r="G269" s="5" t="s">
        <v>34</v>
      </c>
      <c r="H269" s="5" t="s">
        <v>33</v>
      </c>
      <c r="I269" s="5" t="s">
        <v>34</v>
      </c>
      <c r="J269" s="5">
        <v>6</v>
      </c>
      <c r="K269" s="35">
        <v>814</v>
      </c>
      <c r="L269" s="42" t="s">
        <v>34</v>
      </c>
      <c r="M269" s="5" t="s">
        <v>34</v>
      </c>
      <c r="N269" s="5" t="s">
        <v>34</v>
      </c>
      <c r="O269" s="5" t="s">
        <v>35</v>
      </c>
      <c r="P269" s="5" t="s">
        <v>35</v>
      </c>
      <c r="Q269" s="5" t="s">
        <v>35</v>
      </c>
      <c r="R269" s="5" t="s">
        <v>34</v>
      </c>
      <c r="S269" s="5" t="s">
        <v>34</v>
      </c>
      <c r="T269" s="5" t="s">
        <v>34</v>
      </c>
      <c r="U269" s="5" t="s">
        <v>34</v>
      </c>
      <c r="V269" s="35" t="s">
        <v>35</v>
      </c>
      <c r="W269" s="78" t="str">
        <f>HYPERLINK("http://cslfipe.wordpress.com/","http://cslfipe.wordpress.com/")</f>
        <v>http://cslfipe.wordpress.com/</v>
      </c>
      <c r="X269" s="35" t="s">
        <v>34</v>
      </c>
    </row>
    <row r="270" spans="1:24" x14ac:dyDescent="0.25">
      <c r="A270" s="55" t="s">
        <v>961</v>
      </c>
      <c r="B270" s="65" t="s">
        <v>962</v>
      </c>
      <c r="C270" s="5" t="s">
        <v>1213</v>
      </c>
      <c r="D270" s="5">
        <v>46.222931000000003</v>
      </c>
      <c r="E270" s="72">
        <v>-63.085332000000001</v>
      </c>
      <c r="F270" s="42" t="s">
        <v>31</v>
      </c>
      <c r="G270" s="5" t="s">
        <v>34</v>
      </c>
      <c r="H270" s="5" t="s">
        <v>33</v>
      </c>
      <c r="I270" s="5" t="s">
        <v>34</v>
      </c>
      <c r="J270" s="5">
        <v>57</v>
      </c>
      <c r="K270" s="35">
        <v>19317</v>
      </c>
      <c r="L270" s="42" t="s">
        <v>34</v>
      </c>
      <c r="M270" s="5" t="s">
        <v>34</v>
      </c>
      <c r="N270" s="5" t="s">
        <v>34</v>
      </c>
      <c r="O270" s="5" t="s">
        <v>35</v>
      </c>
      <c r="P270" s="5" t="s">
        <v>35</v>
      </c>
      <c r="Q270" s="5" t="s">
        <v>35</v>
      </c>
      <c r="R270" s="5" t="s">
        <v>34</v>
      </c>
      <c r="S270" s="5" t="s">
        <v>34</v>
      </c>
      <c r="T270" s="5" t="s">
        <v>34</v>
      </c>
      <c r="U270" s="5" t="s">
        <v>34</v>
      </c>
      <c r="V270" s="35" t="s">
        <v>35</v>
      </c>
      <c r="W270" s="77" t="s">
        <v>1647</v>
      </c>
      <c r="X270" s="35" t="s">
        <v>34</v>
      </c>
    </row>
    <row r="271" spans="1:24" x14ac:dyDescent="0.25">
      <c r="A271" s="55" t="s">
        <v>1214</v>
      </c>
      <c r="B271" s="65" t="s">
        <v>966</v>
      </c>
      <c r="C271" s="5" t="s">
        <v>1215</v>
      </c>
      <c r="D271" s="5">
        <v>46.778167000000003</v>
      </c>
      <c r="E271" s="72">
        <v>-71.251639999999895</v>
      </c>
      <c r="F271" s="42" t="s">
        <v>10</v>
      </c>
      <c r="G271" s="5" t="s">
        <v>34</v>
      </c>
      <c r="H271" s="5" t="s">
        <v>33</v>
      </c>
      <c r="I271" s="5" t="s">
        <v>34</v>
      </c>
      <c r="J271" s="5">
        <v>19</v>
      </c>
      <c r="K271" s="35">
        <v>4245</v>
      </c>
      <c r="L271" s="42" t="s">
        <v>34</v>
      </c>
      <c r="M271" s="5" t="s">
        <v>34</v>
      </c>
      <c r="N271" s="5" t="s">
        <v>34</v>
      </c>
      <c r="O271" s="5" t="s">
        <v>35</v>
      </c>
      <c r="P271" s="5" t="s">
        <v>35</v>
      </c>
      <c r="Q271" s="5" t="s">
        <v>35</v>
      </c>
      <c r="R271" s="5" t="s">
        <v>34</v>
      </c>
      <c r="S271" s="5" t="s">
        <v>34</v>
      </c>
      <c r="T271" s="5" t="s">
        <v>34</v>
      </c>
      <c r="U271" s="5" t="s">
        <v>34</v>
      </c>
      <c r="V271" s="35" t="s">
        <v>35</v>
      </c>
      <c r="W271" s="78" t="str">
        <f>HYPERLINK("http://www.cqsb.qc.ca/","www.cqsb.qc.ca")</f>
        <v>www.cqsb.qc.ca</v>
      </c>
      <c r="X271" s="35" t="s">
        <v>34</v>
      </c>
    </row>
    <row r="272" spans="1:24" x14ac:dyDescent="0.25">
      <c r="A272" s="55" t="s">
        <v>1216</v>
      </c>
      <c r="B272" s="65" t="s">
        <v>966</v>
      </c>
      <c r="C272" s="5" t="s">
        <v>1217</v>
      </c>
      <c r="D272" s="5">
        <v>45.586590999999899</v>
      </c>
      <c r="E272" s="72">
        <v>-75.402338999999898</v>
      </c>
      <c r="F272" s="42" t="s">
        <v>122</v>
      </c>
      <c r="G272" s="5" t="s">
        <v>1218</v>
      </c>
      <c r="H272" s="5" t="s">
        <v>33</v>
      </c>
      <c r="I272" s="5" t="s">
        <v>34</v>
      </c>
      <c r="J272" s="5">
        <v>22</v>
      </c>
      <c r="K272" s="35">
        <v>5807</v>
      </c>
      <c r="L272" s="42" t="s">
        <v>34</v>
      </c>
      <c r="M272" s="5" t="s">
        <v>34</v>
      </c>
      <c r="N272" s="5" t="s">
        <v>32</v>
      </c>
      <c r="O272" s="5" t="s">
        <v>1219</v>
      </c>
      <c r="P272" s="5" t="s">
        <v>1220</v>
      </c>
      <c r="Q272" s="5" t="s">
        <v>924</v>
      </c>
      <c r="R272" s="5" t="s">
        <v>34</v>
      </c>
      <c r="S272" s="5" t="s">
        <v>34</v>
      </c>
      <c r="T272" s="5" t="s">
        <v>34</v>
      </c>
      <c r="U272" s="5" t="s">
        <v>34</v>
      </c>
      <c r="V272" s="35" t="s">
        <v>35</v>
      </c>
      <c r="W272" s="78" t="str">
        <f>HYPERLINK("http://www.cscv.qc.ca/","www.cscv.qc.ca")</f>
        <v>www.cscv.qc.ca</v>
      </c>
      <c r="X272" s="35" t="s">
        <v>34</v>
      </c>
    </row>
    <row r="273" spans="1:24" x14ac:dyDescent="0.25">
      <c r="A273" s="55" t="s">
        <v>1221</v>
      </c>
      <c r="B273" s="65" t="s">
        <v>966</v>
      </c>
      <c r="C273" s="5" t="s">
        <v>1222</v>
      </c>
      <c r="D273" s="5">
        <v>47.441707000000001</v>
      </c>
      <c r="E273" s="72">
        <v>-70.511967999999897</v>
      </c>
      <c r="F273" s="42" t="s">
        <v>122</v>
      </c>
      <c r="G273" s="5" t="s">
        <v>34</v>
      </c>
      <c r="H273" s="5" t="s">
        <v>33</v>
      </c>
      <c r="I273" s="5" t="s">
        <v>34</v>
      </c>
      <c r="J273" s="5">
        <v>18</v>
      </c>
      <c r="K273" s="35">
        <v>2877</v>
      </c>
      <c r="L273" s="42" t="s">
        <v>34</v>
      </c>
      <c r="M273" s="5" t="s">
        <v>34</v>
      </c>
      <c r="N273" s="5" t="s">
        <v>32</v>
      </c>
      <c r="O273" s="5" t="s">
        <v>1223</v>
      </c>
      <c r="P273" s="5" t="s">
        <v>1224</v>
      </c>
      <c r="Q273" s="5" t="s">
        <v>924</v>
      </c>
      <c r="R273" s="5" t="s">
        <v>34</v>
      </c>
      <c r="S273" s="5" t="s">
        <v>34</v>
      </c>
      <c r="T273" s="5" t="s">
        <v>34</v>
      </c>
      <c r="U273" s="5" t="s">
        <v>34</v>
      </c>
      <c r="V273" s="35" t="s">
        <v>35</v>
      </c>
      <c r="W273" s="78" t="str">
        <f>HYPERLINK("http://www.cscharlevoix.qc.ca/","www.cscharlevoix.qc.ca")</f>
        <v>www.cscharlevoix.qc.ca</v>
      </c>
      <c r="X273" s="35" t="s">
        <v>34</v>
      </c>
    </row>
    <row r="274" spans="1:24" x14ac:dyDescent="0.25">
      <c r="A274" s="55" t="s">
        <v>38</v>
      </c>
      <c r="B274" s="65" t="s">
        <v>966</v>
      </c>
      <c r="C274" s="5" t="s">
        <v>1225</v>
      </c>
      <c r="D274" s="5">
        <v>47.370918000000003</v>
      </c>
      <c r="E274" s="72">
        <v>-70.029301000000004</v>
      </c>
      <c r="F274" s="42" t="s">
        <v>122</v>
      </c>
      <c r="G274" s="5" t="s">
        <v>34</v>
      </c>
      <c r="H274" s="5" t="s">
        <v>33</v>
      </c>
      <c r="I274" s="5" t="s">
        <v>34</v>
      </c>
      <c r="J274" s="5">
        <v>58</v>
      </c>
      <c r="K274" s="35">
        <v>5742</v>
      </c>
      <c r="L274" s="42" t="s">
        <v>32</v>
      </c>
      <c r="M274" s="5" t="s">
        <v>34</v>
      </c>
      <c r="N274" s="5" t="s">
        <v>32</v>
      </c>
      <c r="O274" s="5" t="s">
        <v>1226</v>
      </c>
      <c r="P274" s="5" t="s">
        <v>1092</v>
      </c>
      <c r="Q274" s="5" t="s">
        <v>924</v>
      </c>
      <c r="R274" s="5" t="s">
        <v>32</v>
      </c>
      <c r="S274" s="5" t="s">
        <v>34</v>
      </c>
      <c r="T274" s="5" t="s">
        <v>34</v>
      </c>
      <c r="U274" s="5" t="s">
        <v>34</v>
      </c>
      <c r="V274" s="35" t="s">
        <v>35</v>
      </c>
      <c r="W274" s="78" t="str">
        <f>HYPERLINK("http://www.cskamloup.qc.ca/","www.cskamloup.qc.ca")</f>
        <v>www.cskamloup.qc.ca</v>
      </c>
      <c r="X274" s="35" t="s">
        <v>1227</v>
      </c>
    </row>
    <row r="275" spans="1:24" x14ac:dyDescent="0.25">
      <c r="A275" s="55" t="s">
        <v>1228</v>
      </c>
      <c r="B275" s="65" t="s">
        <v>966</v>
      </c>
      <c r="C275" s="5" t="s">
        <v>1229</v>
      </c>
      <c r="D275" s="5">
        <v>49.912396000000001</v>
      </c>
      <c r="E275" s="72">
        <v>-74.364824999999897</v>
      </c>
      <c r="F275" s="42" t="s">
        <v>122</v>
      </c>
      <c r="G275" s="5" t="s">
        <v>1218</v>
      </c>
      <c r="H275" s="5" t="s">
        <v>33</v>
      </c>
      <c r="I275" s="5" t="s">
        <v>34</v>
      </c>
      <c r="J275" s="5">
        <v>13</v>
      </c>
      <c r="K275" s="35">
        <v>1838</v>
      </c>
      <c r="L275" s="42" t="s">
        <v>34</v>
      </c>
      <c r="M275" s="5" t="s">
        <v>34</v>
      </c>
      <c r="N275" s="5" t="s">
        <v>32</v>
      </c>
      <c r="O275" s="5" t="s">
        <v>1111</v>
      </c>
      <c r="P275" s="5" t="s">
        <v>858</v>
      </c>
      <c r="Q275" s="5" t="s">
        <v>924</v>
      </c>
      <c r="R275" s="5" t="s">
        <v>34</v>
      </c>
      <c r="S275" s="5" t="s">
        <v>34</v>
      </c>
      <c r="T275" s="5" t="s">
        <v>34</v>
      </c>
      <c r="U275" s="5" t="s">
        <v>34</v>
      </c>
      <c r="V275" s="35" t="s">
        <v>35</v>
      </c>
      <c r="W275" s="78" t="str">
        <f>HYPERLINK("http://www.csbj.qc.ca/","www.csbj.qc.ca")</f>
        <v>www.csbj.qc.ca</v>
      </c>
      <c r="X275" s="35" t="s">
        <v>34</v>
      </c>
    </row>
    <row r="276" spans="1:24" x14ac:dyDescent="0.25">
      <c r="A276" s="55" t="s">
        <v>1230</v>
      </c>
      <c r="B276" s="65" t="s">
        <v>966</v>
      </c>
      <c r="C276" s="5" t="s">
        <v>1231</v>
      </c>
      <c r="D276" s="5">
        <v>46.127929000000002</v>
      </c>
      <c r="E276" s="72">
        <v>-70.662689</v>
      </c>
      <c r="F276" s="42" t="s">
        <v>122</v>
      </c>
      <c r="G276" s="5" t="s">
        <v>34</v>
      </c>
      <c r="H276" s="5" t="s">
        <v>33</v>
      </c>
      <c r="I276" s="5" t="s">
        <v>34</v>
      </c>
      <c r="J276" s="5">
        <v>64</v>
      </c>
      <c r="K276" s="35">
        <v>14953</v>
      </c>
      <c r="L276" s="42" t="s">
        <v>34</v>
      </c>
      <c r="M276" s="5" t="s">
        <v>34</v>
      </c>
      <c r="N276" s="5" t="s">
        <v>32</v>
      </c>
      <c r="O276" s="5" t="s">
        <v>1232</v>
      </c>
      <c r="P276" s="5" t="s">
        <v>1233</v>
      </c>
      <c r="Q276" s="5" t="s">
        <v>924</v>
      </c>
      <c r="R276" s="5" t="s">
        <v>34</v>
      </c>
      <c r="S276" s="5" t="s">
        <v>34</v>
      </c>
      <c r="T276" s="5" t="s">
        <v>34</v>
      </c>
      <c r="U276" s="5" t="s">
        <v>34</v>
      </c>
      <c r="V276" s="35" t="s">
        <v>35</v>
      </c>
      <c r="W276" s="78" t="str">
        <f>HYPERLINK("http://www.csbe.qc.ca/","www.csbe.qc.ca")</f>
        <v>www.csbe.qc.ca</v>
      </c>
      <c r="X276" s="35" t="s">
        <v>34</v>
      </c>
    </row>
    <row r="277" spans="1:24" x14ac:dyDescent="0.25">
      <c r="A277" s="55" t="s">
        <v>1234</v>
      </c>
      <c r="B277" s="65" t="s">
        <v>966</v>
      </c>
      <c r="C277" s="5" t="s">
        <v>1215</v>
      </c>
      <c r="D277" s="5">
        <v>46.8075019999999</v>
      </c>
      <c r="E277" s="72">
        <v>-71.287965999999898</v>
      </c>
      <c r="F277" s="42" t="s">
        <v>122</v>
      </c>
      <c r="G277" s="5" t="s">
        <v>34</v>
      </c>
      <c r="H277" s="5" t="s">
        <v>33</v>
      </c>
      <c r="I277" s="5" t="s">
        <v>34</v>
      </c>
      <c r="J277" s="5">
        <v>65</v>
      </c>
      <c r="K277" s="35">
        <v>20654</v>
      </c>
      <c r="L277" s="42" t="s">
        <v>34</v>
      </c>
      <c r="M277" s="5" t="s">
        <v>34</v>
      </c>
      <c r="N277" s="5" t="s">
        <v>32</v>
      </c>
      <c r="O277" s="5" t="s">
        <v>1235</v>
      </c>
      <c r="P277" s="5" t="s">
        <v>1236</v>
      </c>
      <c r="Q277" s="5" t="s">
        <v>924</v>
      </c>
      <c r="R277" s="5" t="s">
        <v>34</v>
      </c>
      <c r="S277" s="5" t="s">
        <v>34</v>
      </c>
      <c r="T277" s="5" t="s">
        <v>34</v>
      </c>
      <c r="U277" s="5" t="s">
        <v>34</v>
      </c>
      <c r="V277" s="35" t="s">
        <v>35</v>
      </c>
      <c r="W277" s="78" t="str">
        <f>HYPERLINK("http://www.cscapitale.qc.ca/","www.cscapitale.qc.ca")</f>
        <v>www.cscapitale.qc.ca</v>
      </c>
      <c r="X277" s="35" t="s">
        <v>34</v>
      </c>
    </row>
    <row r="278" spans="1:24" x14ac:dyDescent="0.25">
      <c r="A278" s="55" t="s">
        <v>1237</v>
      </c>
      <c r="B278" s="65" t="s">
        <v>966</v>
      </c>
      <c r="C278" s="5" t="s">
        <v>1238</v>
      </c>
      <c r="D278" s="5">
        <v>46.980936999999898</v>
      </c>
      <c r="E278" s="72">
        <v>-70.554046</v>
      </c>
      <c r="F278" s="42" t="s">
        <v>122</v>
      </c>
      <c r="G278" s="5" t="s">
        <v>1218</v>
      </c>
      <c r="H278" s="5" t="s">
        <v>33</v>
      </c>
      <c r="I278" s="5" t="s">
        <v>34</v>
      </c>
      <c r="J278" s="5">
        <v>48</v>
      </c>
      <c r="K278" s="35">
        <v>7573</v>
      </c>
      <c r="L278" s="42" t="s">
        <v>34</v>
      </c>
      <c r="M278" s="5" t="s">
        <v>34</v>
      </c>
      <c r="N278" s="5" t="s">
        <v>32</v>
      </c>
      <c r="O278" s="5" t="s">
        <v>1239</v>
      </c>
      <c r="P278" s="5" t="s">
        <v>1240</v>
      </c>
      <c r="Q278" s="5" t="s">
        <v>924</v>
      </c>
      <c r="R278" s="5" t="s">
        <v>34</v>
      </c>
      <c r="S278" s="5" t="s">
        <v>34</v>
      </c>
      <c r="T278" s="5" t="s">
        <v>34</v>
      </c>
      <c r="U278" s="5" t="s">
        <v>34</v>
      </c>
      <c r="V278" s="35" t="s">
        <v>35</v>
      </c>
      <c r="W278" s="78" t="str">
        <f>HYPERLINK("http://www.cscotesud.qc.ca/","www.cscotesud.qc.ca")</f>
        <v>www.cscotesud.qc.ca</v>
      </c>
      <c r="X278" s="35" t="s">
        <v>34</v>
      </c>
    </row>
    <row r="279" spans="1:24" x14ac:dyDescent="0.25">
      <c r="A279" s="55" t="s">
        <v>1241</v>
      </c>
      <c r="B279" s="65" t="s">
        <v>966</v>
      </c>
      <c r="C279" s="5" t="s">
        <v>1242</v>
      </c>
      <c r="D279" s="5">
        <v>48.417890999999898</v>
      </c>
      <c r="E279" s="72">
        <v>-71.235583000000005</v>
      </c>
      <c r="F279" s="42" t="s">
        <v>122</v>
      </c>
      <c r="G279" s="5" t="s">
        <v>34</v>
      </c>
      <c r="H279" s="5" t="s">
        <v>33</v>
      </c>
      <c r="I279" s="5" t="s">
        <v>34</v>
      </c>
      <c r="J279" s="5">
        <v>20</v>
      </c>
      <c r="K279" s="35">
        <v>7188</v>
      </c>
      <c r="L279" s="42" t="s">
        <v>34</v>
      </c>
      <c r="M279" s="5" t="s">
        <v>34</v>
      </c>
      <c r="N279" s="5" t="s">
        <v>32</v>
      </c>
      <c r="O279" s="5" t="s">
        <v>1219</v>
      </c>
      <c r="P279" s="5" t="s">
        <v>1236</v>
      </c>
      <c r="Q279" s="5" t="s">
        <v>924</v>
      </c>
      <c r="R279" s="5" t="s">
        <v>34</v>
      </c>
      <c r="S279" s="5" t="s">
        <v>34</v>
      </c>
      <c r="T279" s="5" t="s">
        <v>34</v>
      </c>
      <c r="U279" s="5" t="s">
        <v>34</v>
      </c>
      <c r="V279" s="35" t="s">
        <v>35</v>
      </c>
      <c r="W279" s="78" t="str">
        <f>HYPERLINK("http://www.csjonquiere.qc.ca/","www.csjonquiere.qc.ca")</f>
        <v>www.csjonquiere.qc.ca</v>
      </c>
      <c r="X279" s="35" t="s">
        <v>34</v>
      </c>
    </row>
    <row r="280" spans="1:24" x14ac:dyDescent="0.25">
      <c r="A280" s="55" t="s">
        <v>1243</v>
      </c>
      <c r="B280" s="65" t="s">
        <v>966</v>
      </c>
      <c r="C280" s="5" t="s">
        <v>1244</v>
      </c>
      <c r="D280" s="5">
        <v>50.244791999999897</v>
      </c>
      <c r="E280" s="72">
        <v>-63.596679000000002</v>
      </c>
      <c r="F280" s="42" t="s">
        <v>122</v>
      </c>
      <c r="G280" s="5" t="s">
        <v>34</v>
      </c>
      <c r="H280" s="5" t="s">
        <v>33</v>
      </c>
      <c r="I280" s="5" t="s">
        <v>34</v>
      </c>
      <c r="J280" s="5">
        <v>9</v>
      </c>
      <c r="K280" s="35">
        <v>667</v>
      </c>
      <c r="L280" s="42" t="s">
        <v>34</v>
      </c>
      <c r="M280" s="5" t="s">
        <v>34</v>
      </c>
      <c r="N280" s="5" t="s">
        <v>34</v>
      </c>
      <c r="O280" s="5" t="s">
        <v>35</v>
      </c>
      <c r="P280" s="5" t="s">
        <v>35</v>
      </c>
      <c r="Q280" s="5" t="s">
        <v>35</v>
      </c>
      <c r="R280" s="5" t="s">
        <v>34</v>
      </c>
      <c r="S280" s="5" t="s">
        <v>34</v>
      </c>
      <c r="T280" s="5" t="s">
        <v>34</v>
      </c>
      <c r="U280" s="5" t="s">
        <v>34</v>
      </c>
      <c r="V280" s="35" t="s">
        <v>35</v>
      </c>
      <c r="W280" s="78" t="str">
        <f>HYPERLINK("http://www.csmcn.qc.ca/","www.csmcn.qc.ca")</f>
        <v>www.csmcn.qc.ca</v>
      </c>
      <c r="X280" s="35" t="s">
        <v>34</v>
      </c>
    </row>
    <row r="281" spans="1:24" x14ac:dyDescent="0.25">
      <c r="A281" s="55" t="s">
        <v>1245</v>
      </c>
      <c r="B281" s="65" t="s">
        <v>966</v>
      </c>
      <c r="C281" s="5" t="s">
        <v>1246</v>
      </c>
      <c r="D281" s="5">
        <v>45.67033</v>
      </c>
      <c r="E281" s="72">
        <v>-73.494657000000004</v>
      </c>
      <c r="F281" s="42" t="s">
        <v>122</v>
      </c>
      <c r="G281" s="5" t="s">
        <v>34</v>
      </c>
      <c r="H281" s="5" t="s">
        <v>33</v>
      </c>
      <c r="I281" s="5" t="s">
        <v>34</v>
      </c>
      <c r="J281" s="5">
        <v>61</v>
      </c>
      <c r="K281" s="35">
        <v>28806</v>
      </c>
      <c r="L281" s="42" t="s">
        <v>34</v>
      </c>
      <c r="M281" s="5" t="s">
        <v>34</v>
      </c>
      <c r="N281" s="5" t="s">
        <v>32</v>
      </c>
      <c r="O281" s="5" t="s">
        <v>1247</v>
      </c>
      <c r="P281" s="5" t="s">
        <v>1236</v>
      </c>
      <c r="Q281" s="5" t="s">
        <v>924</v>
      </c>
      <c r="R281" s="5" t="s">
        <v>34</v>
      </c>
      <c r="S281" s="5" t="s">
        <v>34</v>
      </c>
      <c r="T281" s="5" t="s">
        <v>34</v>
      </c>
      <c r="U281" s="5" t="s">
        <v>34</v>
      </c>
      <c r="V281" s="35" t="s">
        <v>35</v>
      </c>
      <c r="W281" s="78" t="str">
        <f>HYPERLINK("http://www.cspi.qc.ca/","www.cspi.qc.ca")</f>
        <v>www.cspi.qc.ca</v>
      </c>
      <c r="X281" s="35" t="s">
        <v>34</v>
      </c>
    </row>
    <row r="282" spans="1:24" x14ac:dyDescent="0.25">
      <c r="A282" s="55" t="s">
        <v>965</v>
      </c>
      <c r="B282" s="65" t="s">
        <v>966</v>
      </c>
      <c r="C282" s="5" t="s">
        <v>1248</v>
      </c>
      <c r="D282" s="5">
        <v>45.380026999999899</v>
      </c>
      <c r="E282" s="72">
        <v>-71.948217</v>
      </c>
      <c r="F282" s="42" t="s">
        <v>122</v>
      </c>
      <c r="G282" s="5" t="s">
        <v>1218</v>
      </c>
      <c r="H282" s="5" t="s">
        <v>33</v>
      </c>
      <c r="I282" s="5" t="s">
        <v>34</v>
      </c>
      <c r="J282" s="5">
        <v>44</v>
      </c>
      <c r="K282" s="35">
        <v>16635</v>
      </c>
      <c r="L282" s="42" t="s">
        <v>34</v>
      </c>
      <c r="M282" s="5" t="s">
        <v>34</v>
      </c>
      <c r="N282" s="5" t="s">
        <v>32</v>
      </c>
      <c r="O282" s="5" t="s">
        <v>1247</v>
      </c>
      <c r="P282" s="5" t="s">
        <v>1240</v>
      </c>
      <c r="Q282" s="5" t="s">
        <v>924</v>
      </c>
      <c r="R282" s="5" t="s">
        <v>34</v>
      </c>
      <c r="S282" s="5" t="s">
        <v>34</v>
      </c>
      <c r="T282" s="5" t="s">
        <v>34</v>
      </c>
      <c r="U282" s="5" t="s">
        <v>34</v>
      </c>
      <c r="V282" s="35" t="s">
        <v>35</v>
      </c>
      <c r="W282" s="78" t="str">
        <f>HYPERLINK("http://www.csrs.qc.ca/","www.csrs.qc.ca")</f>
        <v>www.csrs.qc.ca</v>
      </c>
      <c r="X282" s="35" t="s">
        <v>34</v>
      </c>
    </row>
    <row r="283" spans="1:24" x14ac:dyDescent="0.25">
      <c r="A283" s="55" t="s">
        <v>970</v>
      </c>
      <c r="B283" s="65" t="s">
        <v>966</v>
      </c>
      <c r="C283" s="5" t="s">
        <v>1249</v>
      </c>
      <c r="D283" s="5">
        <v>46.232579000000001</v>
      </c>
      <c r="E283" s="72">
        <v>-72.618199000000004</v>
      </c>
      <c r="F283" s="42" t="s">
        <v>122</v>
      </c>
      <c r="G283" s="5" t="s">
        <v>34</v>
      </c>
      <c r="H283" s="5" t="s">
        <v>33</v>
      </c>
      <c r="I283" s="5" t="s">
        <v>34</v>
      </c>
      <c r="J283" s="5">
        <v>28</v>
      </c>
      <c r="K283" s="35">
        <v>4672</v>
      </c>
      <c r="L283" s="42" t="s">
        <v>32</v>
      </c>
      <c r="M283" s="5" t="s">
        <v>34</v>
      </c>
      <c r="N283" s="5" t="s">
        <v>32</v>
      </c>
      <c r="O283" s="5" t="s">
        <v>1250</v>
      </c>
      <c r="P283" s="5" t="s">
        <v>1251</v>
      </c>
      <c r="Q283" s="5" t="s">
        <v>924</v>
      </c>
      <c r="R283" s="5" t="s">
        <v>32</v>
      </c>
      <c r="S283" s="5" t="s">
        <v>34</v>
      </c>
      <c r="T283" s="5" t="s">
        <v>34</v>
      </c>
      <c r="U283" s="5" t="s">
        <v>34</v>
      </c>
      <c r="V283" s="35" t="s">
        <v>35</v>
      </c>
      <c r="W283" s="78" t="str">
        <f>HYPERLINK("http://www.csriveraine.qc.ca/","www.csriveraine.qc.ca")</f>
        <v>www.csriveraine.qc.ca</v>
      </c>
      <c r="X283" s="35" t="s">
        <v>34</v>
      </c>
    </row>
    <row r="284" spans="1:24" x14ac:dyDescent="0.25">
      <c r="A284" s="55" t="s">
        <v>1252</v>
      </c>
      <c r="B284" s="65" t="s">
        <v>966</v>
      </c>
      <c r="C284" s="5" t="s">
        <v>1253</v>
      </c>
      <c r="D284" s="5">
        <v>45.793267</v>
      </c>
      <c r="E284" s="72">
        <v>-74.0083249999999</v>
      </c>
      <c r="F284" s="42" t="s">
        <v>122</v>
      </c>
      <c r="G284" s="5" t="s">
        <v>34</v>
      </c>
      <c r="H284" s="5" t="s">
        <v>33</v>
      </c>
      <c r="I284" s="5" t="s">
        <v>32</v>
      </c>
      <c r="J284" s="5">
        <v>49</v>
      </c>
      <c r="K284" s="35">
        <v>20061</v>
      </c>
      <c r="L284" s="42" t="s">
        <v>34</v>
      </c>
      <c r="M284" s="5" t="s">
        <v>34</v>
      </c>
      <c r="N284" s="5" t="s">
        <v>32</v>
      </c>
      <c r="O284" s="5" t="s">
        <v>1254</v>
      </c>
      <c r="P284" s="5" t="s">
        <v>1220</v>
      </c>
      <c r="Q284" s="5" t="s">
        <v>924</v>
      </c>
      <c r="R284" s="5" t="s">
        <v>34</v>
      </c>
      <c r="S284" s="5" t="s">
        <v>34</v>
      </c>
      <c r="T284" s="5" t="s">
        <v>34</v>
      </c>
      <c r="U284" s="5" t="s">
        <v>34</v>
      </c>
      <c r="V284" s="35" t="s">
        <v>35</v>
      </c>
      <c r="W284" s="78" t="str">
        <f>HYPERLINK("http://www.csrdn.qc.ca/","www.csrdn.qc.ca")</f>
        <v>www.csrdn.qc.ca</v>
      </c>
      <c r="X284" s="35" t="s">
        <v>34</v>
      </c>
    </row>
    <row r="285" spans="1:24" x14ac:dyDescent="0.25">
      <c r="A285" s="55" t="s">
        <v>973</v>
      </c>
      <c r="B285" s="65" t="s">
        <v>966</v>
      </c>
      <c r="C285" s="5" t="s">
        <v>1255</v>
      </c>
      <c r="D285" s="5">
        <v>45.5656129999999</v>
      </c>
      <c r="E285" s="72">
        <v>-73.906395000000003</v>
      </c>
      <c r="F285" s="42" t="s">
        <v>122</v>
      </c>
      <c r="G285" s="5" t="s">
        <v>1218</v>
      </c>
      <c r="H285" s="5" t="s">
        <v>33</v>
      </c>
      <c r="I285" s="5" t="s">
        <v>34</v>
      </c>
      <c r="J285" s="5">
        <v>69</v>
      </c>
      <c r="K285" s="35">
        <v>34114</v>
      </c>
      <c r="L285" s="42" t="s">
        <v>34</v>
      </c>
      <c r="M285" s="5" t="s">
        <v>34</v>
      </c>
      <c r="N285" s="5" t="s">
        <v>32</v>
      </c>
      <c r="O285" s="5" t="s">
        <v>1256</v>
      </c>
      <c r="P285" s="5" t="s">
        <v>1240</v>
      </c>
      <c r="Q285" s="5" t="s">
        <v>1257</v>
      </c>
      <c r="R285" s="5" t="s">
        <v>34</v>
      </c>
      <c r="S285" s="5" t="s">
        <v>34</v>
      </c>
      <c r="T285" s="5" t="s">
        <v>34</v>
      </c>
      <c r="U285" s="5" t="s">
        <v>34</v>
      </c>
      <c r="V285" s="35" t="s">
        <v>35</v>
      </c>
      <c r="W285" s="78" t="str">
        <f>HYPERLINK("http://www.cssmi.qc.ca/","www.cssmi.qc.ca")</f>
        <v>www.cssmi.qc.ca</v>
      </c>
      <c r="X285" s="35" t="s">
        <v>34</v>
      </c>
    </row>
    <row r="286" spans="1:24" x14ac:dyDescent="0.25">
      <c r="A286" s="55" t="s">
        <v>1258</v>
      </c>
      <c r="B286" s="65" t="s">
        <v>966</v>
      </c>
      <c r="C286" s="5" t="s">
        <v>1259</v>
      </c>
      <c r="D286" s="5">
        <v>45.313668999999898</v>
      </c>
      <c r="E286" s="72">
        <v>-73.877589999999898</v>
      </c>
      <c r="F286" s="42" t="s">
        <v>122</v>
      </c>
      <c r="G286" s="5" t="s">
        <v>1218</v>
      </c>
      <c r="H286" s="5" t="s">
        <v>33</v>
      </c>
      <c r="I286" s="5" t="s">
        <v>34</v>
      </c>
      <c r="J286" s="5">
        <v>32</v>
      </c>
      <c r="K286" s="35">
        <v>7598</v>
      </c>
      <c r="L286" s="42" t="s">
        <v>34</v>
      </c>
      <c r="M286" s="5" t="s">
        <v>34</v>
      </c>
      <c r="N286" s="5" t="s">
        <v>32</v>
      </c>
      <c r="O286" s="5" t="s">
        <v>1223</v>
      </c>
      <c r="P286" s="5" t="s">
        <v>1260</v>
      </c>
      <c r="Q286" s="5" t="s">
        <v>924</v>
      </c>
      <c r="R286" s="5" t="s">
        <v>34</v>
      </c>
      <c r="S286" s="5" t="s">
        <v>34</v>
      </c>
      <c r="T286" s="5" t="s">
        <v>34</v>
      </c>
      <c r="U286" s="5" t="s">
        <v>34</v>
      </c>
      <c r="V286" s="35" t="s">
        <v>35</v>
      </c>
      <c r="W286" s="78" t="str">
        <f>HYPERLINK("http://www.csvt.qc.ca/","www.csvt.qc.ca")</f>
        <v>www.csvt.qc.ca</v>
      </c>
      <c r="X286" s="35" t="s">
        <v>34</v>
      </c>
    </row>
    <row r="287" spans="1:24" x14ac:dyDescent="0.25">
      <c r="A287" s="55" t="s">
        <v>1261</v>
      </c>
      <c r="B287" s="65" t="s">
        <v>966</v>
      </c>
      <c r="C287" s="5" t="s">
        <v>1262</v>
      </c>
      <c r="D287" s="5">
        <v>45.5729019999999</v>
      </c>
      <c r="E287" s="72">
        <v>-73.719257999999897</v>
      </c>
      <c r="F287" s="42" t="s">
        <v>122</v>
      </c>
      <c r="G287" s="5" t="s">
        <v>1218</v>
      </c>
      <c r="H287" s="5" t="s">
        <v>33</v>
      </c>
      <c r="I287" s="5" t="s">
        <v>34</v>
      </c>
      <c r="J287" s="5">
        <v>68</v>
      </c>
      <c r="K287" s="35">
        <v>38196</v>
      </c>
      <c r="L287" s="42" t="s">
        <v>34</v>
      </c>
      <c r="M287" s="5" t="s">
        <v>34</v>
      </c>
      <c r="N287" s="5" t="s">
        <v>32</v>
      </c>
      <c r="O287" s="5" t="s">
        <v>1263</v>
      </c>
      <c r="P287" s="5" t="s">
        <v>1236</v>
      </c>
      <c r="Q287" s="5" t="s">
        <v>924</v>
      </c>
      <c r="R287" s="5" t="s">
        <v>34</v>
      </c>
      <c r="S287" s="5" t="s">
        <v>34</v>
      </c>
      <c r="T287" s="5" t="s">
        <v>34</v>
      </c>
      <c r="U287" s="5" t="s">
        <v>34</v>
      </c>
      <c r="V287" s="35" t="s">
        <v>35</v>
      </c>
      <c r="W287" s="78" t="str">
        <f>HYPERLINK("http://www.cslaval.qc.ca/","www.cslaval.qc.ca")</f>
        <v>www.cslaval.qc.ca</v>
      </c>
      <c r="X287" s="35" t="s">
        <v>34</v>
      </c>
    </row>
    <row r="288" spans="1:24" x14ac:dyDescent="0.25">
      <c r="A288" s="55" t="s">
        <v>1264</v>
      </c>
      <c r="B288" s="65" t="s">
        <v>966</v>
      </c>
      <c r="C288" s="5" t="s">
        <v>1265</v>
      </c>
      <c r="D288" s="5">
        <v>46.538916</v>
      </c>
      <c r="E288" s="72">
        <v>-72.752054000000001</v>
      </c>
      <c r="F288" s="42" t="s">
        <v>122</v>
      </c>
      <c r="G288" s="5" t="s">
        <v>1218</v>
      </c>
      <c r="H288" s="5" t="s">
        <v>33</v>
      </c>
      <c r="I288" s="5" t="s">
        <v>34</v>
      </c>
      <c r="J288" s="5">
        <v>54</v>
      </c>
      <c r="K288" s="35">
        <v>8410</v>
      </c>
      <c r="L288" s="42" t="s">
        <v>34</v>
      </c>
      <c r="M288" s="5" t="s">
        <v>34</v>
      </c>
      <c r="N288" s="5" t="s">
        <v>32</v>
      </c>
      <c r="O288" s="5" t="s">
        <v>1223</v>
      </c>
      <c r="P288" s="5" t="s">
        <v>955</v>
      </c>
      <c r="Q288" s="5" t="s">
        <v>924</v>
      </c>
      <c r="R288" s="5" t="s">
        <v>34</v>
      </c>
      <c r="S288" s="5" t="s">
        <v>34</v>
      </c>
      <c r="T288" s="5" t="s">
        <v>34</v>
      </c>
      <c r="U288" s="5" t="s">
        <v>34</v>
      </c>
      <c r="V288" s="35" t="s">
        <v>35</v>
      </c>
      <c r="W288" s="78" t="str">
        <f>HYPERLINK("http://www.csenergie.qc.ca/","www.csenergie.qc.ca")</f>
        <v>www.csenergie.qc.ca</v>
      </c>
      <c r="X288" s="35" t="s">
        <v>34</v>
      </c>
    </row>
    <row r="289" spans="1:24" x14ac:dyDescent="0.25">
      <c r="A289" s="55" t="s">
        <v>1266</v>
      </c>
      <c r="B289" s="65" t="s">
        <v>966</v>
      </c>
      <c r="C289" s="5" t="s">
        <v>1267</v>
      </c>
      <c r="D289" s="5">
        <v>49.190835</v>
      </c>
      <c r="E289" s="72">
        <v>-68.255904999999899</v>
      </c>
      <c r="F289" s="42" t="s">
        <v>122</v>
      </c>
      <c r="G289" s="5" t="s">
        <v>1218</v>
      </c>
      <c r="H289" s="5" t="s">
        <v>33</v>
      </c>
      <c r="I289" s="5" t="s">
        <v>34</v>
      </c>
      <c r="J289" s="5">
        <v>25</v>
      </c>
      <c r="K289" s="35">
        <v>4291</v>
      </c>
      <c r="L289" s="42" t="s">
        <v>34</v>
      </c>
      <c r="M289" s="5" t="s">
        <v>34</v>
      </c>
      <c r="N289" s="5" t="s">
        <v>32</v>
      </c>
      <c r="O289" s="5" t="s">
        <v>1268</v>
      </c>
      <c r="P289" s="5" t="s">
        <v>1026</v>
      </c>
      <c r="Q289" s="5" t="s">
        <v>924</v>
      </c>
      <c r="R289" s="5" t="s">
        <v>34</v>
      </c>
      <c r="S289" s="5" t="s">
        <v>34</v>
      </c>
      <c r="T289" s="5" t="s">
        <v>34</v>
      </c>
      <c r="U289" s="5" t="s">
        <v>34</v>
      </c>
      <c r="V289" s="35" t="s">
        <v>35</v>
      </c>
      <c r="W289" s="78" t="str">
        <f>HYPERLINK("http://www.csestuaire.qc.ca/","www.csestuaire.qc.ca")</f>
        <v>www.csestuaire.qc.ca</v>
      </c>
      <c r="X289" s="35" t="s">
        <v>34</v>
      </c>
    </row>
    <row r="290" spans="1:24" x14ac:dyDescent="0.25">
      <c r="A290" s="55" t="s">
        <v>1269</v>
      </c>
      <c r="B290" s="65" t="s">
        <v>966</v>
      </c>
      <c r="C290" s="5" t="s">
        <v>1270</v>
      </c>
      <c r="D290" s="5">
        <v>48.097659</v>
      </c>
      <c r="E290" s="72">
        <v>-77.790608000000006</v>
      </c>
      <c r="F290" s="42" t="s">
        <v>122</v>
      </c>
      <c r="G290" s="5" t="s">
        <v>34</v>
      </c>
      <c r="H290" s="5" t="s">
        <v>33</v>
      </c>
      <c r="I290" s="5" t="s">
        <v>34</v>
      </c>
      <c r="J290" s="5">
        <v>19</v>
      </c>
      <c r="K290" s="35">
        <v>5175</v>
      </c>
      <c r="L290" s="42" t="s">
        <v>34</v>
      </c>
      <c r="M290" s="5" t="s">
        <v>34</v>
      </c>
      <c r="N290" s="5" t="s">
        <v>32</v>
      </c>
      <c r="O290" s="5" t="s">
        <v>1271</v>
      </c>
      <c r="P290" s="5" t="s">
        <v>650</v>
      </c>
      <c r="Q290" s="5" t="s">
        <v>924</v>
      </c>
      <c r="R290" s="5" t="s">
        <v>34</v>
      </c>
      <c r="S290" s="5" t="s">
        <v>34</v>
      </c>
      <c r="T290" s="5" t="s">
        <v>34</v>
      </c>
      <c r="U290" s="5" t="s">
        <v>34</v>
      </c>
      <c r="V290" s="35" t="s">
        <v>35</v>
      </c>
      <c r="W290" s="78" t="str">
        <f>HYPERLINK("http://www.csob.qc.ca/","www.csob.qc.ca")</f>
        <v>www.csob.qc.ca</v>
      </c>
      <c r="X290" s="35" t="s">
        <v>34</v>
      </c>
    </row>
    <row r="291" spans="1:24" x14ac:dyDescent="0.25">
      <c r="A291" s="55" t="s">
        <v>978</v>
      </c>
      <c r="B291" s="65" t="s">
        <v>966</v>
      </c>
      <c r="C291" s="5" t="s">
        <v>1246</v>
      </c>
      <c r="D291" s="5">
        <v>45.549944000000004</v>
      </c>
      <c r="E291" s="72">
        <v>-73.556009000000003</v>
      </c>
      <c r="F291" s="42" t="s">
        <v>122</v>
      </c>
      <c r="G291" s="5" t="s">
        <v>34</v>
      </c>
      <c r="H291" s="5" t="s">
        <v>33</v>
      </c>
      <c r="I291" s="5" t="s">
        <v>34</v>
      </c>
      <c r="J291" s="68">
        <v>200</v>
      </c>
      <c r="K291" s="35">
        <v>68730</v>
      </c>
      <c r="L291" s="42" t="s">
        <v>34</v>
      </c>
      <c r="M291" s="5" t="s">
        <v>34</v>
      </c>
      <c r="N291" s="5" t="s">
        <v>32</v>
      </c>
      <c r="O291" s="5" t="s">
        <v>1272</v>
      </c>
      <c r="P291" s="5" t="s">
        <v>1273</v>
      </c>
      <c r="Q291" s="5" t="s">
        <v>924</v>
      </c>
      <c r="R291" s="5" t="s">
        <v>34</v>
      </c>
      <c r="S291" s="5" t="s">
        <v>34</v>
      </c>
      <c r="T291" s="5" t="s">
        <v>34</v>
      </c>
      <c r="U291" s="5" t="s">
        <v>34</v>
      </c>
      <c r="V291" s="35" t="s">
        <v>35</v>
      </c>
      <c r="W291" s="78" t="str">
        <f>HYPERLINK("http://www.csdm.qc.ca/","www.csdm.qc.ca")</f>
        <v>www.csdm.qc.ca</v>
      </c>
      <c r="X291" s="35" t="s">
        <v>34</v>
      </c>
    </row>
    <row r="292" spans="1:24" x14ac:dyDescent="0.25">
      <c r="A292" s="55" t="s">
        <v>981</v>
      </c>
      <c r="B292" s="65" t="s">
        <v>966</v>
      </c>
      <c r="C292" s="5" t="s">
        <v>1274</v>
      </c>
      <c r="D292" s="5">
        <v>46.679445000000001</v>
      </c>
      <c r="E292" s="72">
        <v>-71.728472999999894</v>
      </c>
      <c r="F292" s="42" t="s">
        <v>122</v>
      </c>
      <c r="G292" s="5" t="s">
        <v>34</v>
      </c>
      <c r="H292" s="5" t="s">
        <v>33</v>
      </c>
      <c r="I292" s="5" t="s">
        <v>34</v>
      </c>
      <c r="J292" s="5">
        <v>18</v>
      </c>
      <c r="K292" s="35">
        <v>5199</v>
      </c>
      <c r="L292" s="42" t="s">
        <v>34</v>
      </c>
      <c r="M292" s="5" t="s">
        <v>34</v>
      </c>
      <c r="N292" s="5" t="s">
        <v>32</v>
      </c>
      <c r="O292" s="5" t="s">
        <v>1223</v>
      </c>
      <c r="P292" s="5" t="s">
        <v>1275</v>
      </c>
      <c r="Q292" s="5" t="s">
        <v>924</v>
      </c>
      <c r="R292" s="5" t="s">
        <v>34</v>
      </c>
      <c r="S292" s="5" t="s">
        <v>34</v>
      </c>
      <c r="T292" s="5" t="s">
        <v>34</v>
      </c>
      <c r="U292" s="5" t="s">
        <v>34</v>
      </c>
      <c r="V292" s="35" t="s">
        <v>35</v>
      </c>
      <c r="W292" s="78" t="str">
        <f>HYPERLINK("http://www.csportneuf.qc.ca/","www.csportneuf.qc.ca")</f>
        <v>www.csportneuf.qc.ca</v>
      </c>
      <c r="X292" s="35" t="s">
        <v>34</v>
      </c>
    </row>
    <row r="293" spans="1:24" x14ac:dyDescent="0.25">
      <c r="A293" s="55" t="s">
        <v>1276</v>
      </c>
      <c r="B293" s="65" t="s">
        <v>966</v>
      </c>
      <c r="C293" s="5" t="s">
        <v>1277</v>
      </c>
      <c r="D293" s="5">
        <v>48.2302269999999</v>
      </c>
      <c r="E293" s="72">
        <v>-79.017330000000001</v>
      </c>
      <c r="F293" s="42" t="s">
        <v>122</v>
      </c>
      <c r="G293" s="5" t="s">
        <v>1218</v>
      </c>
      <c r="H293" s="5" t="s">
        <v>33</v>
      </c>
      <c r="I293" s="5" t="s">
        <v>34</v>
      </c>
      <c r="J293" s="5">
        <v>20</v>
      </c>
      <c r="K293" s="35">
        <v>4848</v>
      </c>
      <c r="L293" s="42" t="s">
        <v>34</v>
      </c>
      <c r="M293" s="5" t="s">
        <v>34</v>
      </c>
      <c r="N293" s="5" t="s">
        <v>32</v>
      </c>
      <c r="O293" s="5" t="s">
        <v>1219</v>
      </c>
      <c r="P293" s="5" t="s">
        <v>1236</v>
      </c>
      <c r="Q293" s="5" t="s">
        <v>924</v>
      </c>
      <c r="R293" s="5" t="s">
        <v>34</v>
      </c>
      <c r="S293" s="5" t="s">
        <v>34</v>
      </c>
      <c r="T293" s="5" t="s">
        <v>34</v>
      </c>
      <c r="U293" s="5" t="s">
        <v>34</v>
      </c>
      <c r="V293" s="35" t="s">
        <v>35</v>
      </c>
      <c r="W293" s="78" t="str">
        <f>HYPERLINK("http://www.csrn.qc.ca/","www.csrn.qc.ca")</f>
        <v>www.csrn.qc.ca</v>
      </c>
      <c r="X293" s="35" t="s">
        <v>34</v>
      </c>
    </row>
    <row r="294" spans="1:24" x14ac:dyDescent="0.25">
      <c r="A294" s="55" t="s">
        <v>1278</v>
      </c>
      <c r="B294" s="65" t="s">
        <v>966</v>
      </c>
      <c r="C294" s="5" t="s">
        <v>1279</v>
      </c>
      <c r="D294" s="5">
        <v>45.629810999999897</v>
      </c>
      <c r="E294" s="72">
        <v>-72.954572999999897</v>
      </c>
      <c r="F294" s="42" t="s">
        <v>122</v>
      </c>
      <c r="G294" s="5" t="s">
        <v>1218</v>
      </c>
      <c r="H294" s="5" t="s">
        <v>33</v>
      </c>
      <c r="I294" s="5" t="s">
        <v>34</v>
      </c>
      <c r="J294" s="5">
        <v>30</v>
      </c>
      <c r="K294" s="35">
        <v>11201</v>
      </c>
      <c r="L294" s="42" t="s">
        <v>34</v>
      </c>
      <c r="M294" s="5" t="s">
        <v>34</v>
      </c>
      <c r="N294" s="5" t="s">
        <v>32</v>
      </c>
      <c r="O294" s="5" t="s">
        <v>1268</v>
      </c>
      <c r="P294" s="5" t="s">
        <v>1260</v>
      </c>
      <c r="Q294" s="5" t="s">
        <v>924</v>
      </c>
      <c r="R294" s="5" t="s">
        <v>34</v>
      </c>
      <c r="S294" s="5" t="s">
        <v>34</v>
      </c>
      <c r="T294" s="5" t="s">
        <v>34</v>
      </c>
      <c r="U294" s="5" t="s">
        <v>34</v>
      </c>
      <c r="V294" s="35" t="s">
        <v>35</v>
      </c>
      <c r="W294" s="78" t="str">
        <f>HYPERLINK("http://www.cssh.qc.ca/","www.cssh.qc.ca")</f>
        <v>www.cssh.qc.ca</v>
      </c>
      <c r="X294" s="35" t="s">
        <v>34</v>
      </c>
    </row>
    <row r="295" spans="1:24" x14ac:dyDescent="0.25">
      <c r="A295" s="55" t="s">
        <v>1280</v>
      </c>
      <c r="B295" s="65" t="s">
        <v>966</v>
      </c>
      <c r="C295" s="5" t="s">
        <v>1281</v>
      </c>
      <c r="D295" s="5">
        <v>46.042237</v>
      </c>
      <c r="E295" s="72">
        <v>-73.114144999999894</v>
      </c>
      <c r="F295" s="42" t="s">
        <v>122</v>
      </c>
      <c r="G295" s="5" t="s">
        <v>34</v>
      </c>
      <c r="H295" s="5" t="s">
        <v>33</v>
      </c>
      <c r="I295" s="5" t="s">
        <v>34</v>
      </c>
      <c r="J295" s="5">
        <v>19</v>
      </c>
      <c r="K295" s="35">
        <v>4870</v>
      </c>
      <c r="L295" s="42" t="s">
        <v>34</v>
      </c>
      <c r="M295" s="5" t="s">
        <v>34</v>
      </c>
      <c r="N295" s="5" t="s">
        <v>32</v>
      </c>
      <c r="O295" s="5" t="s">
        <v>1282</v>
      </c>
      <c r="P295" s="5" t="s">
        <v>1233</v>
      </c>
      <c r="Q295" s="5" t="s">
        <v>924</v>
      </c>
      <c r="R295" s="5" t="s">
        <v>34</v>
      </c>
      <c r="S295" s="5" t="s">
        <v>34</v>
      </c>
      <c r="T295" s="5" t="s">
        <v>34</v>
      </c>
      <c r="U295" s="5" t="s">
        <v>34</v>
      </c>
      <c r="V295" s="35" t="s">
        <v>35</v>
      </c>
      <c r="W295" s="78" t="str">
        <f>HYPERLINK("http://www.cs-soreltracy.qc.ca/","www.cs-soreltracy.qc.ca")</f>
        <v>www.cs-soreltracy.qc.ca</v>
      </c>
      <c r="X295" s="35" t="s">
        <v>34</v>
      </c>
    </row>
    <row r="296" spans="1:24" x14ac:dyDescent="0.25">
      <c r="A296" s="55" t="s">
        <v>1283</v>
      </c>
      <c r="B296" s="65" t="s">
        <v>966</v>
      </c>
      <c r="C296" s="5" t="s">
        <v>1284</v>
      </c>
      <c r="D296" s="5">
        <v>45.760413999999898</v>
      </c>
      <c r="E296" s="72">
        <v>-73.436355000000006</v>
      </c>
      <c r="F296" s="42" t="s">
        <v>122</v>
      </c>
      <c r="G296" s="5" t="s">
        <v>34</v>
      </c>
      <c r="H296" s="5" t="s">
        <v>33</v>
      </c>
      <c r="I296" s="5" t="s">
        <v>34</v>
      </c>
      <c r="J296" s="5">
        <v>63</v>
      </c>
      <c r="K296" s="35">
        <v>31051</v>
      </c>
      <c r="L296" s="42" t="s">
        <v>34</v>
      </c>
      <c r="M296" s="5" t="s">
        <v>34</v>
      </c>
      <c r="N296" s="5" t="s">
        <v>32</v>
      </c>
      <c r="O296" s="5" t="s">
        <v>1285</v>
      </c>
      <c r="P296" s="5" t="s">
        <v>1236</v>
      </c>
      <c r="Q296" s="5" t="s">
        <v>924</v>
      </c>
      <c r="R296" s="5" t="s">
        <v>34</v>
      </c>
      <c r="S296" s="5" t="s">
        <v>34</v>
      </c>
      <c r="T296" s="5" t="s">
        <v>34</v>
      </c>
      <c r="U296" s="5" t="s">
        <v>34</v>
      </c>
      <c r="V296" s="35" t="s">
        <v>35</v>
      </c>
      <c r="W296" s="78" t="str">
        <f>HYPERLINK("http://www.csaffluents.qc.ca/","www.csaffluents.qc.ca")</f>
        <v>www.csaffluents.qc.ca</v>
      </c>
      <c r="X296" s="35" t="s">
        <v>34</v>
      </c>
    </row>
    <row r="297" spans="1:24" x14ac:dyDescent="0.25">
      <c r="A297" s="55" t="s">
        <v>1286</v>
      </c>
      <c r="B297" s="65" t="s">
        <v>966</v>
      </c>
      <c r="C297" s="5"/>
      <c r="D297" s="5">
        <v>46.102832999999897</v>
      </c>
      <c r="E297" s="72">
        <v>-71.305552000000006</v>
      </c>
      <c r="F297" s="42" t="s">
        <v>122</v>
      </c>
      <c r="G297" s="5" t="s">
        <v>34</v>
      </c>
      <c r="H297" s="5" t="s">
        <v>33</v>
      </c>
      <c r="I297" s="5" t="s">
        <v>34</v>
      </c>
      <c r="J297" s="5">
        <v>23</v>
      </c>
      <c r="K297" s="35" t="s">
        <v>176</v>
      </c>
      <c r="L297" s="42" t="s">
        <v>34</v>
      </c>
      <c r="M297" s="5" t="s">
        <v>34</v>
      </c>
      <c r="N297" s="5" t="s">
        <v>32</v>
      </c>
      <c r="O297" s="5" t="s">
        <v>1287</v>
      </c>
      <c r="P297" s="5" t="s">
        <v>1112</v>
      </c>
      <c r="Q297" s="5" t="s">
        <v>1026</v>
      </c>
      <c r="R297" s="5" t="s">
        <v>34</v>
      </c>
      <c r="S297" s="5" t="s">
        <v>34</v>
      </c>
      <c r="T297" s="5" t="s">
        <v>34</v>
      </c>
      <c r="U297" s="5" t="s">
        <v>34</v>
      </c>
      <c r="V297" s="35" t="s">
        <v>35</v>
      </c>
      <c r="W297" s="78" t="str">
        <f>HYPERLINK("http://www.csappalaches.qc.ca/","www.csappalaches.qc.ca")</f>
        <v>www.csappalaches.qc.ca</v>
      </c>
      <c r="X297" s="35" t="s">
        <v>34</v>
      </c>
    </row>
    <row r="298" spans="1:24" x14ac:dyDescent="0.25">
      <c r="A298" s="55" t="s">
        <v>1288</v>
      </c>
      <c r="B298" s="65" t="s">
        <v>966</v>
      </c>
      <c r="C298" s="5" t="s">
        <v>1289</v>
      </c>
      <c r="D298" s="5">
        <v>46.059223000000003</v>
      </c>
      <c r="E298" s="72">
        <v>-71.952093000000005</v>
      </c>
      <c r="F298" s="42" t="s">
        <v>122</v>
      </c>
      <c r="G298" s="5" t="s">
        <v>34</v>
      </c>
      <c r="H298" s="5" t="s">
        <v>33</v>
      </c>
      <c r="I298" s="5" t="s">
        <v>34</v>
      </c>
      <c r="J298" s="5">
        <v>40</v>
      </c>
      <c r="K298" s="35">
        <v>10784</v>
      </c>
      <c r="L298" s="42" t="s">
        <v>34</v>
      </c>
      <c r="M298" s="5" t="s">
        <v>34</v>
      </c>
      <c r="N298" s="5" t="s">
        <v>32</v>
      </c>
      <c r="O298" s="5" t="s">
        <v>1290</v>
      </c>
      <c r="P298" s="5" t="s">
        <v>1240</v>
      </c>
      <c r="Q298" s="5" t="s">
        <v>924</v>
      </c>
      <c r="R298" s="5" t="s">
        <v>34</v>
      </c>
      <c r="S298" s="5" t="s">
        <v>34</v>
      </c>
      <c r="T298" s="5" t="s">
        <v>34</v>
      </c>
      <c r="U298" s="5" t="s">
        <v>34</v>
      </c>
      <c r="V298" s="35" t="s">
        <v>35</v>
      </c>
      <c r="W298" s="78" t="str">
        <f>HYPERLINK("http://www.csbf.qc.ca/","www.csbf.qc.ca")</f>
        <v>www.csbf.qc.ca</v>
      </c>
      <c r="X298" s="35" t="s">
        <v>34</v>
      </c>
    </row>
    <row r="299" spans="1:24" x14ac:dyDescent="0.25">
      <c r="A299" s="55" t="s">
        <v>1291</v>
      </c>
      <c r="B299" s="65" t="s">
        <v>966</v>
      </c>
      <c r="C299" s="5" t="s">
        <v>1292</v>
      </c>
      <c r="D299" s="5">
        <v>45.8791119999999</v>
      </c>
      <c r="E299" s="72">
        <v>-72.483103</v>
      </c>
      <c r="F299" s="42" t="s">
        <v>122</v>
      </c>
      <c r="G299" s="5" t="s">
        <v>34</v>
      </c>
      <c r="H299" s="5" t="s">
        <v>33</v>
      </c>
      <c r="I299" s="5" t="s">
        <v>34</v>
      </c>
      <c r="J299" s="5">
        <v>42</v>
      </c>
      <c r="K299" s="35">
        <v>11590</v>
      </c>
      <c r="L299" s="42" t="s">
        <v>34</v>
      </c>
      <c r="M299" s="5" t="s">
        <v>34</v>
      </c>
      <c r="N299" s="5" t="s">
        <v>32</v>
      </c>
      <c r="O299" s="5" t="s">
        <v>1271</v>
      </c>
      <c r="P299" s="5" t="s">
        <v>1240</v>
      </c>
      <c r="Q299" s="5" t="s">
        <v>924</v>
      </c>
      <c r="R299" s="5" t="s">
        <v>34</v>
      </c>
      <c r="S299" s="5" t="s">
        <v>34</v>
      </c>
      <c r="T299" s="5" t="s">
        <v>34</v>
      </c>
      <c r="U299" s="5" t="s">
        <v>34</v>
      </c>
      <c r="V299" s="35" t="s">
        <v>35</v>
      </c>
      <c r="W299" s="78" t="str">
        <f>HYPERLINK("http://www.csdeschenes.qc.ca/","www.csdeschenes.qc.ca")</f>
        <v>www.csdeschenes.qc.ca</v>
      </c>
      <c r="X299" s="35" t="s">
        <v>34</v>
      </c>
    </row>
    <row r="300" spans="1:24" x14ac:dyDescent="0.25">
      <c r="A300" s="55" t="s">
        <v>1293</v>
      </c>
      <c r="B300" s="65" t="s">
        <v>966</v>
      </c>
      <c r="C300" s="5" t="s">
        <v>1294</v>
      </c>
      <c r="D300" s="5">
        <v>49.1238689999999</v>
      </c>
      <c r="E300" s="72">
        <v>-66.493330999999898</v>
      </c>
      <c r="F300" s="42" t="s">
        <v>122</v>
      </c>
      <c r="G300" s="5" t="s">
        <v>34</v>
      </c>
      <c r="H300" s="5" t="s">
        <v>33</v>
      </c>
      <c r="I300" s="5" t="s">
        <v>34</v>
      </c>
      <c r="J300" s="5">
        <v>16</v>
      </c>
      <c r="K300" s="35">
        <v>2782</v>
      </c>
      <c r="L300" s="42" t="s">
        <v>34</v>
      </c>
      <c r="M300" s="5" t="s">
        <v>34</v>
      </c>
      <c r="N300" s="5" t="s">
        <v>32</v>
      </c>
      <c r="O300" s="5" t="s">
        <v>1295</v>
      </c>
      <c r="P300" s="5" t="s">
        <v>1112</v>
      </c>
      <c r="Q300" s="5" t="s">
        <v>924</v>
      </c>
      <c r="R300" s="5" t="s">
        <v>34</v>
      </c>
      <c r="S300" s="5" t="s">
        <v>34</v>
      </c>
      <c r="T300" s="5" t="s">
        <v>34</v>
      </c>
      <c r="U300" s="5" t="s">
        <v>34</v>
      </c>
      <c r="V300" s="35" t="s">
        <v>35</v>
      </c>
      <c r="W300" s="78" t="str">
        <f>HYPERLINK("http://www.cschic-chocs.net/","www.cschic-chocs.net")</f>
        <v>www.cschic-chocs.net</v>
      </c>
      <c r="X300" s="35" t="s">
        <v>34</v>
      </c>
    </row>
    <row r="301" spans="1:24" x14ac:dyDescent="0.25">
      <c r="A301" s="55" t="s">
        <v>1296</v>
      </c>
      <c r="B301" s="65" t="s">
        <v>966</v>
      </c>
      <c r="C301" s="5" t="s">
        <v>1215</v>
      </c>
      <c r="D301" s="5">
        <v>46.776538000000002</v>
      </c>
      <c r="E301" s="72">
        <v>-71.296148000000002</v>
      </c>
      <c r="F301" s="42" t="s">
        <v>122</v>
      </c>
      <c r="G301" s="5" t="s">
        <v>1218</v>
      </c>
      <c r="H301" s="5" t="s">
        <v>33</v>
      </c>
      <c r="I301" s="5" t="s">
        <v>34</v>
      </c>
      <c r="J301" s="5">
        <v>30</v>
      </c>
      <c r="K301" s="35">
        <v>10434</v>
      </c>
      <c r="L301" s="42" t="s">
        <v>34</v>
      </c>
      <c r="M301" s="5" t="s">
        <v>34</v>
      </c>
      <c r="N301" s="5" t="s">
        <v>32</v>
      </c>
      <c r="O301" s="5" t="s">
        <v>1247</v>
      </c>
      <c r="P301" s="5" t="s">
        <v>1224</v>
      </c>
      <c r="Q301" s="5" t="s">
        <v>924</v>
      </c>
      <c r="R301" s="5" t="s">
        <v>34</v>
      </c>
      <c r="S301" s="5" t="s">
        <v>34</v>
      </c>
      <c r="T301" s="5" t="s">
        <v>34</v>
      </c>
      <c r="U301" s="5" t="s">
        <v>34</v>
      </c>
      <c r="V301" s="35" t="s">
        <v>35</v>
      </c>
      <c r="W301" s="78" t="str">
        <f>HYPERLINK("http://www.desdecouvreurs.ca/","www.desdecouvreurs.ca")</f>
        <v>www.desdecouvreurs.ca</v>
      </c>
      <c r="X301" s="35" t="s">
        <v>34</v>
      </c>
    </row>
    <row r="302" spans="1:24" x14ac:dyDescent="0.25">
      <c r="A302" s="55" t="s">
        <v>1297</v>
      </c>
      <c r="B302" s="65" t="s">
        <v>966</v>
      </c>
      <c r="C302" s="5" t="s">
        <v>1217</v>
      </c>
      <c r="D302" s="5">
        <v>45.4841389999999</v>
      </c>
      <c r="E302" s="72">
        <v>-75.647920999999897</v>
      </c>
      <c r="F302" s="42" t="s">
        <v>122</v>
      </c>
      <c r="G302" s="5" t="s">
        <v>34</v>
      </c>
      <c r="H302" s="5" t="s">
        <v>33</v>
      </c>
      <c r="I302" s="5" t="s">
        <v>34</v>
      </c>
      <c r="J302" s="5">
        <v>33</v>
      </c>
      <c r="K302" s="35">
        <v>15892</v>
      </c>
      <c r="L302" s="42" t="s">
        <v>34</v>
      </c>
      <c r="M302" s="5" t="s">
        <v>34</v>
      </c>
      <c r="N302" s="5" t="s">
        <v>32</v>
      </c>
      <c r="O302" s="5" t="s">
        <v>1219</v>
      </c>
      <c r="P302" s="5" t="s">
        <v>1240</v>
      </c>
      <c r="Q302" s="5" t="s">
        <v>1026</v>
      </c>
      <c r="R302" s="5" t="s">
        <v>34</v>
      </c>
      <c r="S302" s="5" t="s">
        <v>34</v>
      </c>
      <c r="T302" s="5" t="s">
        <v>34</v>
      </c>
      <c r="U302" s="5" t="s">
        <v>34</v>
      </c>
      <c r="V302" s="35" t="s">
        <v>35</v>
      </c>
      <c r="W302" s="77" t="s">
        <v>1648</v>
      </c>
      <c r="X302" s="35" t="s">
        <v>34</v>
      </c>
    </row>
    <row r="303" spans="1:24" x14ac:dyDescent="0.25">
      <c r="A303" s="55" t="s">
        <v>1298</v>
      </c>
      <c r="B303" s="65" t="s">
        <v>966</v>
      </c>
      <c r="C303" s="5" t="s">
        <v>1299</v>
      </c>
      <c r="D303" s="5">
        <v>45.314993999999899</v>
      </c>
      <c r="E303" s="72">
        <v>-73.255669999999895</v>
      </c>
      <c r="F303" s="42" t="s">
        <v>122</v>
      </c>
      <c r="G303" s="5" t="s">
        <v>1218</v>
      </c>
      <c r="H303" s="5" t="s">
        <v>33</v>
      </c>
      <c r="I303" s="5" t="s">
        <v>34</v>
      </c>
      <c r="J303" s="5">
        <v>45</v>
      </c>
      <c r="K303" s="35">
        <v>16640</v>
      </c>
      <c r="L303" s="42" t="s">
        <v>34</v>
      </c>
      <c r="M303" s="5" t="s">
        <v>34</v>
      </c>
      <c r="N303" s="5" t="s">
        <v>32</v>
      </c>
      <c r="O303" s="5" t="s">
        <v>1300</v>
      </c>
      <c r="P303" s="5" t="s">
        <v>1301</v>
      </c>
      <c r="Q303" s="5" t="s">
        <v>924</v>
      </c>
      <c r="R303" s="5" t="s">
        <v>34</v>
      </c>
      <c r="S303" s="5" t="s">
        <v>34</v>
      </c>
      <c r="T303" s="5" t="s">
        <v>34</v>
      </c>
      <c r="U303" s="5" t="s">
        <v>34</v>
      </c>
      <c r="V303" s="35" t="s">
        <v>35</v>
      </c>
      <c r="W303" s="78" t="str">
        <f>HYPERLINK("http://www.csdhr.qc.ca/","www.csdhr.qc.ca")</f>
        <v>www.csdhr.qc.ca</v>
      </c>
      <c r="X303" s="35" t="s">
        <v>34</v>
      </c>
    </row>
    <row r="304" spans="1:24" x14ac:dyDescent="0.25">
      <c r="A304" s="55" t="s">
        <v>985</v>
      </c>
      <c r="B304" s="65" t="s">
        <v>966</v>
      </c>
      <c r="C304" s="5" t="s">
        <v>1302</v>
      </c>
      <c r="D304" s="5">
        <v>46.379629999999899</v>
      </c>
      <c r="E304" s="72">
        <v>-75.971333999999899</v>
      </c>
      <c r="F304" s="42" t="s">
        <v>122</v>
      </c>
      <c r="G304" s="5" t="s">
        <v>34</v>
      </c>
      <c r="H304" s="5" t="s">
        <v>33</v>
      </c>
      <c r="I304" s="5" t="s">
        <v>34</v>
      </c>
      <c r="J304" s="5">
        <v>22</v>
      </c>
      <c r="K304" s="35">
        <v>2562</v>
      </c>
      <c r="L304" s="42" t="s">
        <v>34</v>
      </c>
      <c r="M304" s="5" t="s">
        <v>34</v>
      </c>
      <c r="N304" s="5" t="s">
        <v>32</v>
      </c>
      <c r="O304" s="5" t="s">
        <v>1303</v>
      </c>
      <c r="P304" s="5" t="s">
        <v>1233</v>
      </c>
      <c r="Q304" s="5" t="s">
        <v>924</v>
      </c>
      <c r="R304" s="5" t="s">
        <v>34</v>
      </c>
      <c r="S304" s="5" t="s">
        <v>34</v>
      </c>
      <c r="T304" s="5" t="s">
        <v>34</v>
      </c>
      <c r="U304" s="5" t="s">
        <v>34</v>
      </c>
      <c r="V304" s="35" t="s">
        <v>35</v>
      </c>
      <c r="W304" s="78" t="str">
        <f>HYPERLINK("http://www.cshbo.qc.ca/","www.cshbo.qc.ca")</f>
        <v>www.cshbo.qc.ca</v>
      </c>
      <c r="X304" s="35" t="s">
        <v>34</v>
      </c>
    </row>
    <row r="305" spans="1:24" x14ac:dyDescent="0.25">
      <c r="A305" s="55" t="s">
        <v>1304</v>
      </c>
      <c r="B305" s="65" t="s">
        <v>966</v>
      </c>
      <c r="C305" s="5" t="s">
        <v>1305</v>
      </c>
      <c r="D305" s="5">
        <v>45.478228999999899</v>
      </c>
      <c r="E305" s="72">
        <v>-71.6684699999999</v>
      </c>
      <c r="F305" s="42" t="s">
        <v>122</v>
      </c>
      <c r="G305" s="5" t="s">
        <v>1218</v>
      </c>
      <c r="H305" s="5" t="s">
        <v>33</v>
      </c>
      <c r="I305" s="5" t="s">
        <v>34</v>
      </c>
      <c r="J305" s="5">
        <v>37</v>
      </c>
      <c r="K305" s="35">
        <v>5663</v>
      </c>
      <c r="L305" s="42" t="s">
        <v>34</v>
      </c>
      <c r="M305" s="5" t="s">
        <v>34</v>
      </c>
      <c r="N305" s="5" t="s">
        <v>32</v>
      </c>
      <c r="O305" s="5" t="s">
        <v>1247</v>
      </c>
      <c r="P305" s="5" t="s">
        <v>1306</v>
      </c>
      <c r="Q305" s="5" t="s">
        <v>924</v>
      </c>
      <c r="R305" s="5" t="s">
        <v>34</v>
      </c>
      <c r="S305" s="5" t="s">
        <v>34</v>
      </c>
      <c r="T305" s="5" t="s">
        <v>34</v>
      </c>
      <c r="U305" s="5" t="s">
        <v>34</v>
      </c>
      <c r="V305" s="35" t="s">
        <v>35</v>
      </c>
      <c r="W305" s="79" t="s">
        <v>1307</v>
      </c>
      <c r="X305" s="35" t="s">
        <v>34</v>
      </c>
    </row>
    <row r="306" spans="1:24" x14ac:dyDescent="0.25">
      <c r="A306" s="55" t="s">
        <v>1308</v>
      </c>
      <c r="B306" s="65" t="s">
        <v>966</v>
      </c>
      <c r="C306" s="5" t="s">
        <v>1309</v>
      </c>
      <c r="D306" s="5">
        <v>47.374378</v>
      </c>
      <c r="E306" s="72">
        <v>-61.928716000000001</v>
      </c>
      <c r="F306" s="42" t="s">
        <v>122</v>
      </c>
      <c r="G306" s="5" t="s">
        <v>1218</v>
      </c>
      <c r="H306" s="5" t="s">
        <v>33</v>
      </c>
      <c r="I306" s="5" t="s">
        <v>34</v>
      </c>
      <c r="J306" s="5">
        <v>6</v>
      </c>
      <c r="K306" s="35">
        <v>1150</v>
      </c>
      <c r="L306" s="42" t="s">
        <v>34</v>
      </c>
      <c r="M306" s="5" t="s">
        <v>34</v>
      </c>
      <c r="N306" s="5" t="s">
        <v>32</v>
      </c>
      <c r="O306" s="5" t="s">
        <v>1111</v>
      </c>
      <c r="P306" s="5" t="s">
        <v>955</v>
      </c>
      <c r="Q306" s="5" t="s">
        <v>924</v>
      </c>
      <c r="R306" s="5" t="s">
        <v>34</v>
      </c>
      <c r="S306" s="5" t="s">
        <v>34</v>
      </c>
      <c r="T306" s="5" t="s">
        <v>34</v>
      </c>
      <c r="U306" s="5" t="s">
        <v>34</v>
      </c>
      <c r="V306" s="35" t="s">
        <v>35</v>
      </c>
      <c r="W306" s="78" t="str">
        <f>HYPERLINK("http://www.csdesiles.qc.ca/","www.csdesiles.qc.ca")</f>
        <v>www.csdesiles.qc.ca</v>
      </c>
      <c r="X306" s="35" t="s">
        <v>34</v>
      </c>
    </row>
    <row r="307" spans="1:24" x14ac:dyDescent="0.25">
      <c r="A307" s="55" t="s">
        <v>27</v>
      </c>
      <c r="B307" s="65" t="s">
        <v>966</v>
      </c>
      <c r="C307" s="5" t="s">
        <v>1310</v>
      </c>
      <c r="D307" s="5">
        <v>46.048678000000002</v>
      </c>
      <c r="E307" s="72">
        <v>-74.287419</v>
      </c>
      <c r="F307" s="42" t="s">
        <v>122</v>
      </c>
      <c r="G307" s="5" t="s">
        <v>34</v>
      </c>
      <c r="H307" s="5" t="s">
        <v>33</v>
      </c>
      <c r="I307" s="5" t="s">
        <v>34</v>
      </c>
      <c r="J307" s="5">
        <v>27</v>
      </c>
      <c r="K307" s="35">
        <v>7258</v>
      </c>
      <c r="L307" s="42" t="s">
        <v>32</v>
      </c>
      <c r="M307" s="5" t="s">
        <v>34</v>
      </c>
      <c r="N307" s="5" t="s">
        <v>32</v>
      </c>
      <c r="O307" s="5" t="s">
        <v>1254</v>
      </c>
      <c r="P307" s="5" t="s">
        <v>1257</v>
      </c>
      <c r="Q307" s="5" t="s">
        <v>924</v>
      </c>
      <c r="R307" s="5" t="s">
        <v>32</v>
      </c>
      <c r="S307" s="5" t="s">
        <v>34</v>
      </c>
      <c r="T307" s="5" t="s">
        <v>34</v>
      </c>
      <c r="U307" s="5" t="s">
        <v>34</v>
      </c>
      <c r="V307" s="35" t="s">
        <v>35</v>
      </c>
      <c r="W307" s="79" t="s">
        <v>1311</v>
      </c>
      <c r="X307" s="35" t="s">
        <v>34</v>
      </c>
    </row>
    <row r="308" spans="1:24" x14ac:dyDescent="0.25">
      <c r="A308" s="55" t="s">
        <v>1312</v>
      </c>
      <c r="B308" s="65" t="s">
        <v>966</v>
      </c>
      <c r="C308" s="5" t="s">
        <v>1313</v>
      </c>
      <c r="D308" s="5">
        <v>48.458888000000002</v>
      </c>
      <c r="E308" s="72">
        <v>-67.436750000000004</v>
      </c>
      <c r="F308" s="42" t="s">
        <v>122</v>
      </c>
      <c r="G308" s="5" t="s">
        <v>1218</v>
      </c>
      <c r="H308" s="5" t="s">
        <v>33</v>
      </c>
      <c r="I308" s="5" t="s">
        <v>34</v>
      </c>
      <c r="J308" s="5">
        <v>31</v>
      </c>
      <c r="K308" s="35">
        <v>4141</v>
      </c>
      <c r="L308" s="42" t="s">
        <v>34</v>
      </c>
      <c r="M308" s="5" t="s">
        <v>34</v>
      </c>
      <c r="N308" s="5" t="s">
        <v>32</v>
      </c>
      <c r="O308" s="5" t="s">
        <v>1223</v>
      </c>
      <c r="P308" s="5" t="s">
        <v>1273</v>
      </c>
      <c r="Q308" s="5" t="s">
        <v>924</v>
      </c>
      <c r="R308" s="5" t="s">
        <v>34</v>
      </c>
      <c r="S308" s="5" t="s">
        <v>34</v>
      </c>
      <c r="T308" s="5" t="s">
        <v>34</v>
      </c>
      <c r="U308" s="5" t="s">
        <v>34</v>
      </c>
      <c r="V308" s="35" t="s">
        <v>35</v>
      </c>
      <c r="W308" s="78" t="str">
        <f>HYPERLINK("http://www.csmm.qc.ca/","www.csmm.qc.ca")</f>
        <v>www.csmm.qc.ca</v>
      </c>
      <c r="X308" s="35" t="s">
        <v>34</v>
      </c>
    </row>
    <row r="309" spans="1:24" x14ac:dyDescent="0.25">
      <c r="A309" s="55" t="s">
        <v>988</v>
      </c>
      <c r="B309" s="65" t="s">
        <v>966</v>
      </c>
      <c r="C309" s="5" t="s">
        <v>1314</v>
      </c>
      <c r="D309" s="5">
        <v>46.743471999999898</v>
      </c>
      <c r="E309" s="72">
        <v>-71.237020999999899</v>
      </c>
      <c r="F309" s="42" t="s">
        <v>122</v>
      </c>
      <c r="G309" s="5" t="s">
        <v>1218</v>
      </c>
      <c r="H309" s="5" t="s">
        <v>33</v>
      </c>
      <c r="I309" s="5" t="s">
        <v>34</v>
      </c>
      <c r="J309" s="5">
        <v>61</v>
      </c>
      <c r="K309" s="35">
        <v>19120</v>
      </c>
      <c r="L309" s="42" t="s">
        <v>34</v>
      </c>
      <c r="M309" s="5" t="s">
        <v>34</v>
      </c>
      <c r="N309" s="5" t="s">
        <v>32</v>
      </c>
      <c r="O309" s="5" t="s">
        <v>1315</v>
      </c>
      <c r="P309" s="5" t="s">
        <v>1112</v>
      </c>
      <c r="Q309" s="5" t="s">
        <v>924</v>
      </c>
      <c r="R309" s="5" t="s">
        <v>34</v>
      </c>
      <c r="S309" s="5" t="s">
        <v>34</v>
      </c>
      <c r="T309" s="5" t="s">
        <v>34</v>
      </c>
      <c r="U309" s="5" t="s">
        <v>34</v>
      </c>
      <c r="V309" s="35" t="s">
        <v>35</v>
      </c>
      <c r="W309" s="78" t="str">
        <f>HYPERLINK("http://www.csdn.qc.ca/","www.csdn.qc.ca")</f>
        <v>www.csdn.qc.ca</v>
      </c>
      <c r="X309" s="35" t="s">
        <v>34</v>
      </c>
    </row>
    <row r="310" spans="1:24" x14ac:dyDescent="0.25">
      <c r="A310" s="55" t="s">
        <v>1316</v>
      </c>
      <c r="B310" s="65" t="s">
        <v>966</v>
      </c>
      <c r="C310" s="5" t="s">
        <v>1317</v>
      </c>
      <c r="D310" s="5">
        <v>45.523598</v>
      </c>
      <c r="E310" s="72">
        <v>-73.3402549999999</v>
      </c>
      <c r="F310" s="42" t="s">
        <v>122</v>
      </c>
      <c r="G310" s="5" t="s">
        <v>34</v>
      </c>
      <c r="H310" s="5" t="s">
        <v>33</v>
      </c>
      <c r="I310" s="5" t="s">
        <v>34</v>
      </c>
      <c r="J310" s="5">
        <v>68</v>
      </c>
      <c r="K310" s="35">
        <v>29684</v>
      </c>
      <c r="L310" s="42" t="s">
        <v>34</v>
      </c>
      <c r="M310" s="5" t="s">
        <v>34</v>
      </c>
      <c r="N310" s="5" t="s">
        <v>32</v>
      </c>
      <c r="O310" s="5" t="s">
        <v>1318</v>
      </c>
      <c r="P310" s="5" t="s">
        <v>1260</v>
      </c>
      <c r="Q310" s="5" t="s">
        <v>924</v>
      </c>
      <c r="R310" s="5" t="s">
        <v>34</v>
      </c>
      <c r="S310" s="5" t="s">
        <v>34</v>
      </c>
      <c r="T310" s="5" t="s">
        <v>34</v>
      </c>
      <c r="U310" s="5" t="s">
        <v>34</v>
      </c>
      <c r="V310" s="35" t="s">
        <v>35</v>
      </c>
      <c r="W310" s="78" t="str">
        <f>HYPERLINK("http://www.csp.qc.ca/","www.csp.qc.ca")</f>
        <v>www.csp.qc.ca</v>
      </c>
      <c r="X310" s="35" t="s">
        <v>34</v>
      </c>
    </row>
    <row r="311" spans="1:24" x14ac:dyDescent="0.25">
      <c r="A311" s="55" t="s">
        <v>1319</v>
      </c>
      <c r="B311" s="65" t="s">
        <v>966</v>
      </c>
      <c r="C311" s="5" t="s">
        <v>1320</v>
      </c>
      <c r="D311" s="5">
        <v>48.437365</v>
      </c>
      <c r="E311" s="72">
        <v>-68.517662999999899</v>
      </c>
      <c r="F311" s="42" t="s">
        <v>122</v>
      </c>
      <c r="G311" s="5" t="s">
        <v>1218</v>
      </c>
      <c r="H311" s="5" t="s">
        <v>33</v>
      </c>
      <c r="I311" s="5" t="s">
        <v>34</v>
      </c>
      <c r="J311" s="5">
        <v>42</v>
      </c>
      <c r="K311" s="35">
        <v>8031</v>
      </c>
      <c r="L311" s="42" t="s">
        <v>34</v>
      </c>
      <c r="M311" s="5" t="s">
        <v>34</v>
      </c>
      <c r="N311" s="5" t="s">
        <v>32</v>
      </c>
      <c r="O311" s="5" t="s">
        <v>1223</v>
      </c>
      <c r="P311" s="5" t="s">
        <v>1236</v>
      </c>
      <c r="Q311" s="5" t="s">
        <v>924</v>
      </c>
      <c r="R311" s="5" t="s">
        <v>34</v>
      </c>
      <c r="S311" s="5" t="s">
        <v>34</v>
      </c>
      <c r="T311" s="5" t="s">
        <v>34</v>
      </c>
      <c r="U311" s="5" t="s">
        <v>34</v>
      </c>
      <c r="V311" s="35" t="s">
        <v>35</v>
      </c>
      <c r="W311" s="78" t="str">
        <f>HYPERLINK("http://www.csphares.qc.ca/","www.csphares.qc.ca")</f>
        <v>www.csphares.qc.ca</v>
      </c>
      <c r="X311" s="35" t="s">
        <v>34</v>
      </c>
    </row>
    <row r="312" spans="1:24" x14ac:dyDescent="0.25">
      <c r="A312" s="55" t="s">
        <v>992</v>
      </c>
      <c r="B312" s="65" t="s">
        <v>966</v>
      </c>
      <c r="C312" s="5" t="s">
        <v>1217</v>
      </c>
      <c r="D312" s="5">
        <v>45.433585000000001</v>
      </c>
      <c r="E312" s="72">
        <v>-75.721947999999898</v>
      </c>
      <c r="F312" s="42" t="s">
        <v>122</v>
      </c>
      <c r="G312" s="5" t="s">
        <v>1218</v>
      </c>
      <c r="H312" s="5" t="s">
        <v>33</v>
      </c>
      <c r="I312" s="5" t="s">
        <v>34</v>
      </c>
      <c r="J312" s="5">
        <v>26</v>
      </c>
      <c r="K312" s="35">
        <v>13850</v>
      </c>
      <c r="L312" s="42" t="s">
        <v>34</v>
      </c>
      <c r="M312" s="5" t="s">
        <v>34</v>
      </c>
      <c r="N312" s="5" t="s">
        <v>32</v>
      </c>
      <c r="O312" s="5" t="s">
        <v>1321</v>
      </c>
      <c r="P312" s="5" t="s">
        <v>1220</v>
      </c>
      <c r="Q312" s="5" t="s">
        <v>924</v>
      </c>
      <c r="R312" s="5" t="s">
        <v>34</v>
      </c>
      <c r="S312" s="5" t="s">
        <v>34</v>
      </c>
      <c r="T312" s="5" t="s">
        <v>34</v>
      </c>
      <c r="U312" s="5" t="s">
        <v>34</v>
      </c>
      <c r="V312" s="35" t="s">
        <v>35</v>
      </c>
      <c r="W312" s="78" t="str">
        <f>HYPERLINK("http://www.cspo.qc.ca/","www.cspo.qc.ca")</f>
        <v>www.cspo.qc.ca</v>
      </c>
      <c r="X312" s="35" t="s">
        <v>34</v>
      </c>
    </row>
    <row r="313" spans="1:24" x14ac:dyDescent="0.25">
      <c r="A313" s="55" t="s">
        <v>1322</v>
      </c>
      <c r="B313" s="65" t="s">
        <v>966</v>
      </c>
      <c r="C313" s="5" t="s">
        <v>1215</v>
      </c>
      <c r="D313" s="5">
        <v>46.871727999999898</v>
      </c>
      <c r="E313" s="72">
        <v>-71.192707999999897</v>
      </c>
      <c r="F313" s="42" t="s">
        <v>122</v>
      </c>
      <c r="G313" s="5" t="s">
        <v>34</v>
      </c>
      <c r="H313" s="5" t="s">
        <v>33</v>
      </c>
      <c r="I313" s="5" t="s">
        <v>34</v>
      </c>
      <c r="J313" s="5">
        <v>44</v>
      </c>
      <c r="K313" s="35">
        <v>21504</v>
      </c>
      <c r="L313" s="42" t="s">
        <v>34</v>
      </c>
      <c r="M313" s="5" t="s">
        <v>34</v>
      </c>
      <c r="N313" s="5" t="s">
        <v>32</v>
      </c>
      <c r="O313" s="5" t="s">
        <v>1323</v>
      </c>
      <c r="P313" s="5" t="s">
        <v>1301</v>
      </c>
      <c r="Q313" s="5" t="s">
        <v>924</v>
      </c>
      <c r="R313" s="5" t="s">
        <v>34</v>
      </c>
      <c r="S313" s="5" t="s">
        <v>34</v>
      </c>
      <c r="T313" s="5" t="s">
        <v>34</v>
      </c>
      <c r="U313" s="5" t="s">
        <v>34</v>
      </c>
      <c r="V313" s="35" t="s">
        <v>35</v>
      </c>
      <c r="W313" s="78" t="str">
        <f>HYPERLINK("http://www.csdps.qc.ca/","www.csdps.qc.ca")</f>
        <v>www.csdps.qc.ca</v>
      </c>
      <c r="X313" s="35" t="s">
        <v>34</v>
      </c>
    </row>
    <row r="314" spans="1:24" x14ac:dyDescent="0.25">
      <c r="A314" s="55" t="s">
        <v>995</v>
      </c>
      <c r="B314" s="65" t="s">
        <v>966</v>
      </c>
      <c r="C314" s="5" t="s">
        <v>1324</v>
      </c>
      <c r="D314" s="5">
        <v>48.426499</v>
      </c>
      <c r="E314" s="72">
        <v>-71.067513000000005</v>
      </c>
      <c r="F314" s="42" t="s">
        <v>122</v>
      </c>
      <c r="G314" s="5" t="s">
        <v>1218</v>
      </c>
      <c r="H314" s="5" t="s">
        <v>33</v>
      </c>
      <c r="I314" s="5" t="s">
        <v>34</v>
      </c>
      <c r="J314" s="5">
        <v>37</v>
      </c>
      <c r="K314" s="35">
        <v>10207</v>
      </c>
      <c r="L314" s="42" t="s">
        <v>32</v>
      </c>
      <c r="M314" s="5" t="s">
        <v>34</v>
      </c>
      <c r="N314" s="5" t="s">
        <v>32</v>
      </c>
      <c r="O314" s="5" t="s">
        <v>1303</v>
      </c>
      <c r="P314" s="5" t="s">
        <v>955</v>
      </c>
      <c r="Q314" s="5" t="s">
        <v>924</v>
      </c>
      <c r="R314" s="5" t="s">
        <v>32</v>
      </c>
      <c r="S314" s="5" t="s">
        <v>34</v>
      </c>
      <c r="T314" s="5" t="s">
        <v>34</v>
      </c>
      <c r="U314" s="5" t="s">
        <v>34</v>
      </c>
      <c r="V314" s="35" t="s">
        <v>35</v>
      </c>
      <c r="W314" s="78" t="str">
        <f>HYPERLINK("http://www.csrsaguenay.qc.ca/","www.csrsaguenay.qc.ca")</f>
        <v>www.csrsaguenay.qc.ca</v>
      </c>
      <c r="X314" s="35" t="s">
        <v>34</v>
      </c>
    </row>
    <row r="315" spans="1:24" x14ac:dyDescent="0.25">
      <c r="A315" s="55" t="s">
        <v>1325</v>
      </c>
      <c r="B315" s="65" t="s">
        <v>966</v>
      </c>
      <c r="C315" s="5" t="s">
        <v>1326</v>
      </c>
      <c r="D315" s="5">
        <v>46.1695929999999</v>
      </c>
      <c r="E315" s="72">
        <v>-73.425386000000003</v>
      </c>
      <c r="F315" s="42" t="s">
        <v>122</v>
      </c>
      <c r="G315" s="5" t="s">
        <v>34</v>
      </c>
      <c r="H315" s="5" t="s">
        <v>33</v>
      </c>
      <c r="I315" s="5" t="s">
        <v>32</v>
      </c>
      <c r="J315" s="5">
        <v>72</v>
      </c>
      <c r="K315" s="35">
        <v>19588</v>
      </c>
      <c r="L315" s="42" t="s">
        <v>34</v>
      </c>
      <c r="M315" s="5" t="s">
        <v>34</v>
      </c>
      <c r="N315" s="5" t="s">
        <v>32</v>
      </c>
      <c r="O315" s="5" t="s">
        <v>1327</v>
      </c>
      <c r="P315" s="5" t="s">
        <v>1301</v>
      </c>
      <c r="Q315" s="5" t="s">
        <v>924</v>
      </c>
      <c r="R315" s="5" t="s">
        <v>34</v>
      </c>
      <c r="S315" s="5" t="s">
        <v>34</v>
      </c>
      <c r="T315" s="5" t="s">
        <v>34</v>
      </c>
      <c r="U315" s="5" t="s">
        <v>34</v>
      </c>
      <c r="V315" s="35" t="s">
        <v>35</v>
      </c>
      <c r="W315" s="78" t="str">
        <f>HYPERLINK("http://www.cssamares.qc.ca/","www.cssamares.qc.ca")</f>
        <v>www.cssamares.qc.ca</v>
      </c>
      <c r="X315" s="35" t="s">
        <v>34</v>
      </c>
    </row>
    <row r="316" spans="1:24" x14ac:dyDescent="0.25">
      <c r="A316" s="55" t="s">
        <v>1328</v>
      </c>
      <c r="B316" s="65" t="s">
        <v>966</v>
      </c>
      <c r="C316" s="5" t="s">
        <v>1329</v>
      </c>
      <c r="D316" s="5">
        <v>45.274113</v>
      </c>
      <c r="E316" s="72">
        <v>-72.150593000000001</v>
      </c>
      <c r="F316" s="42" t="s">
        <v>122</v>
      </c>
      <c r="G316" s="5" t="s">
        <v>1218</v>
      </c>
      <c r="H316" s="5" t="s">
        <v>33</v>
      </c>
      <c r="I316" s="5" t="s">
        <v>34</v>
      </c>
      <c r="J316" s="5">
        <v>31</v>
      </c>
      <c r="K316" s="35">
        <v>7449</v>
      </c>
      <c r="L316" s="42" t="s">
        <v>34</v>
      </c>
      <c r="M316" s="5" t="s">
        <v>34</v>
      </c>
      <c r="N316" s="5" t="s">
        <v>32</v>
      </c>
      <c r="O316" s="5" t="s">
        <v>1330</v>
      </c>
      <c r="P316" s="5" t="s">
        <v>1112</v>
      </c>
      <c r="Q316" s="5" t="s">
        <v>924</v>
      </c>
      <c r="R316" s="5" t="s">
        <v>34</v>
      </c>
      <c r="S316" s="5" t="s">
        <v>34</v>
      </c>
      <c r="T316" s="5" t="s">
        <v>34</v>
      </c>
      <c r="U316" s="5" t="s">
        <v>34</v>
      </c>
      <c r="V316" s="35" t="s">
        <v>35</v>
      </c>
      <c r="W316" s="78" t="str">
        <f>HYPERLINK("http://www.csdessommets.qc.ca/","www.csdessommets.qc.ca")</f>
        <v>www.csdessommets.qc.ca</v>
      </c>
      <c r="X316" s="35" t="s">
        <v>34</v>
      </c>
    </row>
    <row r="317" spans="1:24" x14ac:dyDescent="0.25">
      <c r="A317" s="55" t="s">
        <v>1331</v>
      </c>
      <c r="B317" s="65" t="s">
        <v>966</v>
      </c>
      <c r="C317" s="5" t="s">
        <v>1332</v>
      </c>
      <c r="D317" s="5">
        <v>45.396453000000001</v>
      </c>
      <c r="E317" s="72">
        <v>-74.0251939999999</v>
      </c>
      <c r="F317" s="42" t="s">
        <v>122</v>
      </c>
      <c r="G317" s="5" t="s">
        <v>1218</v>
      </c>
      <c r="H317" s="5" t="s">
        <v>33</v>
      </c>
      <c r="I317" s="5" t="s">
        <v>34</v>
      </c>
      <c r="J317" s="5">
        <v>26</v>
      </c>
      <c r="K317" s="35">
        <v>13797</v>
      </c>
      <c r="L317" s="42" t="s">
        <v>34</v>
      </c>
      <c r="M317" s="5" t="s">
        <v>34</v>
      </c>
      <c r="N317" s="5" t="s">
        <v>32</v>
      </c>
      <c r="O317" s="5" t="s">
        <v>1333</v>
      </c>
      <c r="P317" s="5" t="s">
        <v>1112</v>
      </c>
      <c r="Q317" s="5" t="s">
        <v>924</v>
      </c>
      <c r="R317" s="5" t="s">
        <v>34</v>
      </c>
      <c r="S317" s="5" t="s">
        <v>34</v>
      </c>
      <c r="T317" s="5" t="s">
        <v>34</v>
      </c>
      <c r="U317" s="5" t="s">
        <v>34</v>
      </c>
      <c r="V317" s="35" t="s">
        <v>35</v>
      </c>
      <c r="W317" s="78" t="str">
        <f>HYPERLINK("http://www.cstrois-lacs.qc.ca/","www.cstrois-lacs.qc.ca")</f>
        <v>www.cstrois-lacs.qc.ca</v>
      </c>
      <c r="X317" s="35" t="s">
        <v>34</v>
      </c>
    </row>
    <row r="318" spans="1:24" x14ac:dyDescent="0.25">
      <c r="A318" s="55" t="s">
        <v>1334</v>
      </c>
      <c r="B318" s="65" t="s">
        <v>966</v>
      </c>
      <c r="C318" s="5" t="s">
        <v>1335</v>
      </c>
      <c r="D318" s="5">
        <v>46.342387000000002</v>
      </c>
      <c r="E318" s="72">
        <v>-72.539894000000004</v>
      </c>
      <c r="F318" s="42" t="s">
        <v>122</v>
      </c>
      <c r="G318" s="5" t="s">
        <v>34</v>
      </c>
      <c r="H318" s="5" t="s">
        <v>33</v>
      </c>
      <c r="I318" s="5" t="s">
        <v>34</v>
      </c>
      <c r="J318" s="5">
        <v>29</v>
      </c>
      <c r="K318" s="35">
        <v>14768</v>
      </c>
      <c r="L318" s="42" t="s">
        <v>34</v>
      </c>
      <c r="M318" s="5" t="s">
        <v>34</v>
      </c>
      <c r="N318" s="5" t="s">
        <v>32</v>
      </c>
      <c r="O318" s="5" t="s">
        <v>1290</v>
      </c>
      <c r="P318" s="5" t="s">
        <v>1240</v>
      </c>
      <c r="Q318" s="5" t="s">
        <v>924</v>
      </c>
      <c r="R318" s="5" t="s">
        <v>34</v>
      </c>
      <c r="S318" s="5" t="s">
        <v>34</v>
      </c>
      <c r="T318" s="5" t="s">
        <v>34</v>
      </c>
      <c r="U318" s="5" t="s">
        <v>34</v>
      </c>
      <c r="V318" s="35" t="s">
        <v>35</v>
      </c>
      <c r="W318" s="78" t="str">
        <f>HYPERLINK("http://www.csduroy.qc.ca/","www.csduroy.qc.ca")</f>
        <v>www.csduroy.qc.ca</v>
      </c>
      <c r="X318" s="35" t="s">
        <v>34</v>
      </c>
    </row>
    <row r="319" spans="1:24" x14ac:dyDescent="0.25">
      <c r="A319" s="55" t="s">
        <v>997</v>
      </c>
      <c r="B319" s="65" t="s">
        <v>966</v>
      </c>
      <c r="C319" s="5" t="s">
        <v>1336</v>
      </c>
      <c r="D319" s="5">
        <v>50.217637000000003</v>
      </c>
      <c r="E319" s="72">
        <v>-66.3677899999999</v>
      </c>
      <c r="F319" s="42" t="s">
        <v>122</v>
      </c>
      <c r="G319" s="5" t="s">
        <v>1218</v>
      </c>
      <c r="H319" s="5" t="s">
        <v>33</v>
      </c>
      <c r="I319" s="5" t="s">
        <v>34</v>
      </c>
      <c r="J319" s="5">
        <v>16</v>
      </c>
      <c r="K319" s="35">
        <v>4457</v>
      </c>
      <c r="L319" s="42" t="s">
        <v>34</v>
      </c>
      <c r="M319" s="5" t="s">
        <v>34</v>
      </c>
      <c r="N319" s="5" t="s">
        <v>32</v>
      </c>
      <c r="O319" s="5" t="s">
        <v>1303</v>
      </c>
      <c r="P319" s="5" t="s">
        <v>1026</v>
      </c>
      <c r="Q319" s="5" t="s">
        <v>924</v>
      </c>
      <c r="R319" s="5" t="s">
        <v>34</v>
      </c>
      <c r="S319" s="5" t="s">
        <v>34</v>
      </c>
      <c r="T319" s="5" t="s">
        <v>34</v>
      </c>
      <c r="U319" s="5" t="s">
        <v>34</v>
      </c>
      <c r="V319" s="35" t="s">
        <v>35</v>
      </c>
      <c r="W319" s="78" t="str">
        <f>HYPERLINK("http://www.csdufer.qc.ca/","www.csdufer.qc.ca")</f>
        <v>www.csdufer.qc.ca</v>
      </c>
      <c r="X319" s="35" t="s">
        <v>34</v>
      </c>
    </row>
    <row r="320" spans="1:24" x14ac:dyDescent="0.25">
      <c r="A320" s="55" t="s">
        <v>1337</v>
      </c>
      <c r="B320" s="65" t="s">
        <v>966</v>
      </c>
      <c r="C320" s="5" t="s">
        <v>1338</v>
      </c>
      <c r="D320" s="5">
        <v>47.682437</v>
      </c>
      <c r="E320" s="72">
        <v>-68.883700000000005</v>
      </c>
      <c r="F320" s="42" t="s">
        <v>122</v>
      </c>
      <c r="G320" s="5" t="s">
        <v>1218</v>
      </c>
      <c r="H320" s="5" t="s">
        <v>33</v>
      </c>
      <c r="I320" s="5" t="s">
        <v>34</v>
      </c>
      <c r="J320" s="5">
        <v>40</v>
      </c>
      <c r="K320" s="35">
        <v>3354</v>
      </c>
      <c r="L320" s="42" t="s">
        <v>34</v>
      </c>
      <c r="M320" s="5" t="s">
        <v>34</v>
      </c>
      <c r="N320" s="5" t="s">
        <v>32</v>
      </c>
      <c r="O320" s="5" t="s">
        <v>1300</v>
      </c>
      <c r="P320" s="5" t="s">
        <v>1301</v>
      </c>
      <c r="Q320" s="5" t="s">
        <v>1026</v>
      </c>
      <c r="R320" s="5" t="s">
        <v>34</v>
      </c>
      <c r="S320" s="5" t="s">
        <v>34</v>
      </c>
      <c r="T320" s="5" t="s">
        <v>34</v>
      </c>
      <c r="U320" s="5" t="s">
        <v>34</v>
      </c>
      <c r="V320" s="35" t="s">
        <v>35</v>
      </c>
      <c r="W320" s="78" t="str">
        <f>HYPERLINK("http://www.csfl.qc.ca/","www.csfl.qc.ca")</f>
        <v>www.csfl.qc.ca</v>
      </c>
      <c r="X320" s="35" t="s">
        <v>34</v>
      </c>
    </row>
    <row r="321" spans="1:24" x14ac:dyDescent="0.25">
      <c r="A321" s="55" t="s">
        <v>1339</v>
      </c>
      <c r="B321" s="65" t="s">
        <v>966</v>
      </c>
      <c r="C321" s="5" t="s">
        <v>1340</v>
      </c>
      <c r="D321" s="5">
        <v>48.549354000000001</v>
      </c>
      <c r="E321" s="72">
        <v>-71.653865999999894</v>
      </c>
      <c r="F321" s="42" t="s">
        <v>122</v>
      </c>
      <c r="G321" s="5" t="s">
        <v>1218</v>
      </c>
      <c r="H321" s="5" t="s">
        <v>33</v>
      </c>
      <c r="I321" s="5" t="s">
        <v>34</v>
      </c>
      <c r="J321" s="5">
        <v>24</v>
      </c>
      <c r="K321" s="35">
        <v>6083</v>
      </c>
      <c r="L321" s="42" t="s">
        <v>34</v>
      </c>
      <c r="M321" s="5" t="s">
        <v>34</v>
      </c>
      <c r="N321" s="5" t="s">
        <v>32</v>
      </c>
      <c r="O321" s="5" t="s">
        <v>1341</v>
      </c>
      <c r="P321" s="5" t="s">
        <v>1112</v>
      </c>
      <c r="Q321" s="5" t="s">
        <v>924</v>
      </c>
      <c r="R321" s="5" t="s">
        <v>34</v>
      </c>
      <c r="S321" s="5" t="s">
        <v>34</v>
      </c>
      <c r="T321" s="5" t="s">
        <v>34</v>
      </c>
      <c r="U321" s="5" t="s">
        <v>34</v>
      </c>
      <c r="V321" s="35" t="s">
        <v>35</v>
      </c>
      <c r="W321" s="78" t="str">
        <f>HYPERLINK("http://www.cslsj.qc.ca/","www.cslsj.qc.ca")</f>
        <v>www.cslsj.qc.ca</v>
      </c>
      <c r="X321" s="35" t="s">
        <v>34</v>
      </c>
    </row>
    <row r="322" spans="1:24" x14ac:dyDescent="0.25">
      <c r="A322" s="55" t="s">
        <v>1342</v>
      </c>
      <c r="B322" s="65" t="s">
        <v>966</v>
      </c>
      <c r="C322" s="5" t="s">
        <v>1343</v>
      </c>
      <c r="D322" s="5">
        <v>48.797333000000002</v>
      </c>
      <c r="E322" s="72">
        <v>-79.205431000000004</v>
      </c>
      <c r="F322" s="42" t="s">
        <v>122</v>
      </c>
      <c r="G322" s="5" t="s">
        <v>34</v>
      </c>
      <c r="H322" s="5" t="s">
        <v>33</v>
      </c>
      <c r="I322" s="5" t="s">
        <v>34</v>
      </c>
      <c r="J322" s="5">
        <v>19</v>
      </c>
      <c r="K322" s="35">
        <v>2639</v>
      </c>
      <c r="L322" s="42" t="s">
        <v>34</v>
      </c>
      <c r="M322" s="5" t="s">
        <v>34</v>
      </c>
      <c r="N322" s="5" t="s">
        <v>32</v>
      </c>
      <c r="O322" s="5" t="s">
        <v>1287</v>
      </c>
      <c r="P322" s="5" t="s">
        <v>1257</v>
      </c>
      <c r="Q322" s="5" t="s">
        <v>924</v>
      </c>
      <c r="R322" s="5" t="s">
        <v>34</v>
      </c>
      <c r="S322" s="5" t="s">
        <v>34</v>
      </c>
      <c r="T322" s="5" t="s">
        <v>34</v>
      </c>
      <c r="U322" s="5" t="s">
        <v>34</v>
      </c>
      <c r="V322" s="35" t="s">
        <v>35</v>
      </c>
      <c r="W322" s="78" t="str">
        <f>HYPERLINK("http://www.csdla.qc.ca/","www.csdla.qc.ca")</f>
        <v>www.csdla.qc.ca</v>
      </c>
      <c r="X322" s="35" t="s">
        <v>34</v>
      </c>
    </row>
    <row r="323" spans="1:24" x14ac:dyDescent="0.25">
      <c r="A323" s="55" t="s">
        <v>1344</v>
      </c>
      <c r="B323" s="65" t="s">
        <v>966</v>
      </c>
      <c r="C323" s="5" t="s">
        <v>1345</v>
      </c>
      <c r="D323" s="5">
        <v>47.328797000000002</v>
      </c>
      <c r="E323" s="72">
        <v>-79.441057999999899</v>
      </c>
      <c r="F323" s="42" t="s">
        <v>122</v>
      </c>
      <c r="G323" s="5" t="s">
        <v>34</v>
      </c>
      <c r="H323" s="5" t="s">
        <v>33</v>
      </c>
      <c r="I323" s="5" t="s">
        <v>34</v>
      </c>
      <c r="J323" s="5">
        <v>18</v>
      </c>
      <c r="K323" s="35">
        <v>1852</v>
      </c>
      <c r="L323" s="42" t="s">
        <v>34</v>
      </c>
      <c r="M323" s="5" t="s">
        <v>34</v>
      </c>
      <c r="N323" s="5" t="s">
        <v>32</v>
      </c>
      <c r="O323" s="5" t="s">
        <v>1287</v>
      </c>
      <c r="P323" s="5" t="s">
        <v>1236</v>
      </c>
      <c r="Q323" s="5" t="s">
        <v>924</v>
      </c>
      <c r="R323" s="5" t="s">
        <v>34</v>
      </c>
      <c r="S323" s="5" t="s">
        <v>34</v>
      </c>
      <c r="T323" s="5" t="s">
        <v>34</v>
      </c>
      <c r="U323" s="5" t="s">
        <v>34</v>
      </c>
      <c r="V323" s="35" t="s">
        <v>35</v>
      </c>
      <c r="W323" s="78" t="str">
        <f>HYPERLINK("http://www.cslactem.qc.ca/","www.cslactem.qc.ca")</f>
        <v>www.cslactem.qc.ca</v>
      </c>
      <c r="X323" s="35" t="s">
        <v>34</v>
      </c>
    </row>
    <row r="324" spans="1:24" x14ac:dyDescent="0.25">
      <c r="A324" s="55" t="s">
        <v>1346</v>
      </c>
      <c r="B324" s="65" t="s">
        <v>966</v>
      </c>
      <c r="C324" s="5" t="s">
        <v>1336</v>
      </c>
      <c r="D324" s="5">
        <v>50.223548000000001</v>
      </c>
      <c r="E324" s="72">
        <v>-66.383792999999898</v>
      </c>
      <c r="F324" s="42" t="s">
        <v>122</v>
      </c>
      <c r="G324" s="5" t="s">
        <v>34</v>
      </c>
      <c r="H324" s="5" t="s">
        <v>33</v>
      </c>
      <c r="I324" s="5" t="s">
        <v>34</v>
      </c>
      <c r="J324" s="5">
        <v>13</v>
      </c>
      <c r="K324" s="35">
        <v>528</v>
      </c>
      <c r="L324" s="42" t="s">
        <v>34</v>
      </c>
      <c r="M324" s="5" t="s">
        <v>34</v>
      </c>
      <c r="N324" s="5" t="s">
        <v>32</v>
      </c>
      <c r="O324" s="5" t="s">
        <v>1347</v>
      </c>
      <c r="P324" s="5" t="s">
        <v>858</v>
      </c>
      <c r="Q324" s="5" t="s">
        <v>924</v>
      </c>
      <c r="R324" s="5" t="s">
        <v>34</v>
      </c>
      <c r="S324" s="5" t="s">
        <v>34</v>
      </c>
      <c r="T324" s="5" t="s">
        <v>34</v>
      </c>
      <c r="U324" s="5" t="s">
        <v>34</v>
      </c>
      <c r="V324" s="35" t="s">
        <v>35</v>
      </c>
      <c r="W324" s="78" t="str">
        <f>HYPERLINK("http://www.csdulittoral.qc.ca/","www.csdulittoral.qc.ca")</f>
        <v>www.csdulittoral.qc.ca</v>
      </c>
      <c r="X324" s="35" t="s">
        <v>34</v>
      </c>
    </row>
    <row r="325" spans="1:24" x14ac:dyDescent="0.25">
      <c r="A325" s="55" t="s">
        <v>1348</v>
      </c>
      <c r="B325" s="65" t="s">
        <v>966</v>
      </c>
      <c r="C325" s="5" t="s">
        <v>1349</v>
      </c>
      <c r="D325" s="5">
        <v>48.517767999999897</v>
      </c>
      <c r="E325" s="72">
        <v>-72.221547000000001</v>
      </c>
      <c r="F325" s="42" t="s">
        <v>122</v>
      </c>
      <c r="G325" s="5" t="s">
        <v>1218</v>
      </c>
      <c r="H325" s="5" t="s">
        <v>33</v>
      </c>
      <c r="I325" s="5" t="s">
        <v>34</v>
      </c>
      <c r="J325" s="5">
        <v>33</v>
      </c>
      <c r="K325" s="35">
        <v>6444</v>
      </c>
      <c r="L325" s="42" t="s">
        <v>34</v>
      </c>
      <c r="M325" s="5" t="s">
        <v>34</v>
      </c>
      <c r="N325" s="5" t="s">
        <v>32</v>
      </c>
      <c r="O325" s="5" t="s">
        <v>1303</v>
      </c>
      <c r="P325" s="5" t="s">
        <v>1240</v>
      </c>
      <c r="Q325" s="5" t="s">
        <v>924</v>
      </c>
      <c r="R325" s="5" t="s">
        <v>34</v>
      </c>
      <c r="S325" s="5" t="s">
        <v>34</v>
      </c>
      <c r="T325" s="5" t="s">
        <v>34</v>
      </c>
      <c r="U325" s="5" t="s">
        <v>34</v>
      </c>
      <c r="V325" s="35" t="s">
        <v>35</v>
      </c>
      <c r="W325" s="78" t="str">
        <f>HYPERLINK("http://www.cspaysbleuets.qc.ca/","www.cspaysbleuets.qc.ca")</f>
        <v>www.cspaysbleuets.qc.ca</v>
      </c>
      <c r="X325" s="35" t="s">
        <v>34</v>
      </c>
    </row>
    <row r="326" spans="1:24" x14ac:dyDescent="0.25">
      <c r="A326" s="55" t="s">
        <v>1000</v>
      </c>
      <c r="B326" s="65" t="s">
        <v>966</v>
      </c>
      <c r="C326" s="5" t="s">
        <v>1350</v>
      </c>
      <c r="D326" s="5">
        <v>45.401065000000003</v>
      </c>
      <c r="E326" s="72">
        <v>-72.724333000000001</v>
      </c>
      <c r="F326" s="42" t="s">
        <v>122</v>
      </c>
      <c r="G326" s="5" t="s">
        <v>1218</v>
      </c>
      <c r="H326" s="5" t="s">
        <v>33</v>
      </c>
      <c r="I326" s="5" t="s">
        <v>34</v>
      </c>
      <c r="J326" s="5">
        <v>42</v>
      </c>
      <c r="K326" s="35">
        <v>14839</v>
      </c>
      <c r="L326" s="42" t="s">
        <v>34</v>
      </c>
      <c r="M326" s="5" t="s">
        <v>34</v>
      </c>
      <c r="N326" s="5" t="s">
        <v>32</v>
      </c>
      <c r="O326" s="5" t="s">
        <v>1321</v>
      </c>
      <c r="P326" s="5" t="s">
        <v>1240</v>
      </c>
      <c r="Q326" s="5" t="s">
        <v>924</v>
      </c>
      <c r="R326" s="5" t="s">
        <v>34</v>
      </c>
      <c r="S326" s="5" t="s">
        <v>34</v>
      </c>
      <c r="T326" s="5" t="s">
        <v>34</v>
      </c>
      <c r="U326" s="5" t="s">
        <v>34</v>
      </c>
      <c r="V326" s="35" t="s">
        <v>35</v>
      </c>
      <c r="W326" s="78" t="str">
        <f>HYPERLINK("http://www.csvdc.qc.ca/","www.csvdc.qc.ca")</f>
        <v>www.csvdc.qc.ca</v>
      </c>
      <c r="X326" s="35" t="s">
        <v>34</v>
      </c>
    </row>
    <row r="327" spans="1:24" x14ac:dyDescent="0.25">
      <c r="A327" s="55" t="s">
        <v>1351</v>
      </c>
      <c r="B327" s="65" t="s">
        <v>966</v>
      </c>
      <c r="C327" s="5" t="s">
        <v>1352</v>
      </c>
      <c r="D327" s="5">
        <v>48.577655</v>
      </c>
      <c r="E327" s="72">
        <v>-78.115790000000004</v>
      </c>
      <c r="F327" s="42" t="s">
        <v>122</v>
      </c>
      <c r="G327" s="5" t="s">
        <v>1218</v>
      </c>
      <c r="H327" s="5" t="s">
        <v>33</v>
      </c>
      <c r="I327" s="5" t="s">
        <v>34</v>
      </c>
      <c r="J327" s="5">
        <v>21</v>
      </c>
      <c r="K327" s="35">
        <v>3141</v>
      </c>
      <c r="L327" s="42" t="s">
        <v>34</v>
      </c>
      <c r="M327" s="5" t="s">
        <v>34</v>
      </c>
      <c r="N327" s="5" t="s">
        <v>32</v>
      </c>
      <c r="O327" s="5" t="s">
        <v>1282</v>
      </c>
      <c r="P327" s="5" t="s">
        <v>1220</v>
      </c>
      <c r="Q327" s="5" t="s">
        <v>924</v>
      </c>
      <c r="R327" s="5" t="s">
        <v>34</v>
      </c>
      <c r="S327" s="5" t="s">
        <v>34</v>
      </c>
      <c r="T327" s="5" t="s">
        <v>34</v>
      </c>
      <c r="U327" s="5" t="s">
        <v>34</v>
      </c>
      <c r="V327" s="35" t="s">
        <v>35</v>
      </c>
      <c r="W327" s="78" t="str">
        <f>HYPERLINK("http://www.csharricana.qc.ca/","www.csharricana.qc.ca")</f>
        <v>www.csharricana.qc.ca</v>
      </c>
      <c r="X327" s="35" t="s">
        <v>34</v>
      </c>
    </row>
    <row r="328" spans="1:24" x14ac:dyDescent="0.25">
      <c r="A328" s="55" t="s">
        <v>1002</v>
      </c>
      <c r="B328" s="65" t="s">
        <v>966</v>
      </c>
      <c r="C328" s="5" t="s">
        <v>1353</v>
      </c>
      <c r="D328" s="5">
        <v>45.517823999999898</v>
      </c>
      <c r="E328" s="72">
        <v>-73.677932999999896</v>
      </c>
      <c r="F328" s="42" t="s">
        <v>122</v>
      </c>
      <c r="G328" s="5" t="s">
        <v>1218</v>
      </c>
      <c r="H328" s="5" t="s">
        <v>33</v>
      </c>
      <c r="I328" s="5" t="s">
        <v>34</v>
      </c>
      <c r="J328" s="5">
        <v>79</v>
      </c>
      <c r="K328" s="35">
        <v>41455</v>
      </c>
      <c r="L328" s="42" t="s">
        <v>34</v>
      </c>
      <c r="M328" s="5" t="s">
        <v>34</v>
      </c>
      <c r="N328" s="5" t="s">
        <v>32</v>
      </c>
      <c r="O328" s="5" t="s">
        <v>1263</v>
      </c>
      <c r="P328" s="5" t="s">
        <v>1275</v>
      </c>
      <c r="Q328" s="5" t="s">
        <v>1026</v>
      </c>
      <c r="R328" s="5" t="s">
        <v>34</v>
      </c>
      <c r="S328" s="5" t="s">
        <v>34</v>
      </c>
      <c r="T328" s="5" t="s">
        <v>34</v>
      </c>
      <c r="U328" s="5" t="s">
        <v>34</v>
      </c>
      <c r="V328" s="35" t="s">
        <v>35</v>
      </c>
      <c r="W328" s="78" t="str">
        <f>HYPERLINK("http://www.csmb.qc.ca/","www.csmb.qc.ca")</f>
        <v>www.csmb.qc.ca</v>
      </c>
      <c r="X328" s="35" t="s">
        <v>34</v>
      </c>
    </row>
    <row r="329" spans="1:24" x14ac:dyDescent="0.25">
      <c r="A329" s="55" t="s">
        <v>1354</v>
      </c>
      <c r="B329" s="65" t="s">
        <v>966</v>
      </c>
      <c r="C329" s="5" t="s">
        <v>1355</v>
      </c>
      <c r="D329" s="5">
        <v>45.540559000000002</v>
      </c>
      <c r="E329" s="72">
        <v>-73.503782999999899</v>
      </c>
      <c r="F329" s="42" t="s">
        <v>122</v>
      </c>
      <c r="G329" s="5" t="s">
        <v>1218</v>
      </c>
      <c r="H329" s="5" t="s">
        <v>33</v>
      </c>
      <c r="I329" s="5" t="s">
        <v>34</v>
      </c>
      <c r="J329" s="5">
        <v>70</v>
      </c>
      <c r="K329" s="35">
        <v>29160</v>
      </c>
      <c r="L329" s="42" t="s">
        <v>34</v>
      </c>
      <c r="M329" s="5" t="s">
        <v>34</v>
      </c>
      <c r="N329" s="5" t="s">
        <v>32</v>
      </c>
      <c r="O329" s="5" t="s">
        <v>1256</v>
      </c>
      <c r="P329" s="5" t="s">
        <v>1224</v>
      </c>
      <c r="Q329" s="5" t="s">
        <v>924</v>
      </c>
      <c r="R329" s="5" t="s">
        <v>34</v>
      </c>
      <c r="S329" s="5" t="s">
        <v>34</v>
      </c>
      <c r="T329" s="5" t="s">
        <v>34</v>
      </c>
      <c r="U329" s="5" t="s">
        <v>34</v>
      </c>
      <c r="V329" s="35" t="s">
        <v>35</v>
      </c>
      <c r="W329" s="78" t="str">
        <f>HYPERLINK("http://www.csmv.qc.ca/","www.csmv.qc.ca")</f>
        <v>www.csmv.qc.ca</v>
      </c>
      <c r="X329" s="35" t="s">
        <v>34</v>
      </c>
    </row>
    <row r="330" spans="1:24" x14ac:dyDescent="0.25">
      <c r="A330" s="55" t="s">
        <v>1356</v>
      </c>
      <c r="B330" s="65" t="s">
        <v>966</v>
      </c>
      <c r="C330" s="5" t="s">
        <v>1357</v>
      </c>
      <c r="D330" s="5">
        <v>46.552554999999899</v>
      </c>
      <c r="E330" s="72">
        <v>-75.498240999999894</v>
      </c>
      <c r="F330" s="42" t="s">
        <v>122</v>
      </c>
      <c r="G330" s="5" t="s">
        <v>1218</v>
      </c>
      <c r="H330" s="5" t="s">
        <v>33</v>
      </c>
      <c r="I330" s="5" t="s">
        <v>34</v>
      </c>
      <c r="J330" s="5">
        <v>37</v>
      </c>
      <c r="K330" s="35">
        <v>3610</v>
      </c>
      <c r="L330" s="42" t="s">
        <v>34</v>
      </c>
      <c r="M330" s="5" t="s">
        <v>34</v>
      </c>
      <c r="N330" s="5" t="s">
        <v>32</v>
      </c>
      <c r="O330" s="5" t="s">
        <v>1219</v>
      </c>
      <c r="P330" s="5" t="s">
        <v>1233</v>
      </c>
      <c r="Q330" s="5" t="s">
        <v>924</v>
      </c>
      <c r="R330" s="5" t="s">
        <v>34</v>
      </c>
      <c r="S330" s="5" t="s">
        <v>34</v>
      </c>
      <c r="T330" s="5" t="s">
        <v>34</v>
      </c>
      <c r="U330" s="5" t="s">
        <v>34</v>
      </c>
      <c r="V330" s="35" t="s">
        <v>35</v>
      </c>
      <c r="W330" s="78" t="str">
        <f>HYPERLINK("http://www.cspn.qc.ca/","www.cspn.qc.ca")</f>
        <v>www.cspn.qc.ca</v>
      </c>
      <c r="X330" s="35" t="s">
        <v>34</v>
      </c>
    </row>
    <row r="331" spans="1:24" x14ac:dyDescent="0.25">
      <c r="A331" s="55" t="s">
        <v>1007</v>
      </c>
      <c r="B331" s="65" t="s">
        <v>966</v>
      </c>
      <c r="C331" s="5" t="s">
        <v>1358</v>
      </c>
      <c r="D331" s="5">
        <v>48.0505479999999</v>
      </c>
      <c r="E331" s="72">
        <v>-65.487842000000001</v>
      </c>
      <c r="F331" s="42" t="s">
        <v>122</v>
      </c>
      <c r="G331" s="5" t="s">
        <v>1218</v>
      </c>
      <c r="H331" s="5" t="s">
        <v>33</v>
      </c>
      <c r="I331" s="5" t="s">
        <v>34</v>
      </c>
      <c r="J331" s="5">
        <v>58</v>
      </c>
      <c r="K331" s="35">
        <v>4494</v>
      </c>
      <c r="L331" s="42" t="s">
        <v>34</v>
      </c>
      <c r="M331" s="5" t="s">
        <v>34</v>
      </c>
      <c r="N331" s="5" t="s">
        <v>32</v>
      </c>
      <c r="O331" s="5" t="s">
        <v>1303</v>
      </c>
      <c r="P331" s="5" t="s">
        <v>1224</v>
      </c>
      <c r="Q331" s="5" t="s">
        <v>924</v>
      </c>
      <c r="R331" s="5" t="s">
        <v>34</v>
      </c>
      <c r="S331" s="5" t="s">
        <v>34</v>
      </c>
      <c r="T331" s="5" t="s">
        <v>34</v>
      </c>
      <c r="U331" s="5" t="s">
        <v>34</v>
      </c>
      <c r="V331" s="35" t="s">
        <v>35</v>
      </c>
      <c r="W331" s="79" t="s">
        <v>1359</v>
      </c>
      <c r="X331" s="35" t="s">
        <v>34</v>
      </c>
    </row>
    <row r="332" spans="1:24" x14ac:dyDescent="0.25">
      <c r="A332" s="55" t="s">
        <v>1360</v>
      </c>
      <c r="B332" s="65" t="s">
        <v>966</v>
      </c>
      <c r="C332" s="5" t="s">
        <v>1361</v>
      </c>
      <c r="D332" s="5">
        <v>45.422749000000003</v>
      </c>
      <c r="E332" s="72">
        <v>-73.484609000000006</v>
      </c>
      <c r="F332" s="42" t="s">
        <v>122</v>
      </c>
      <c r="G332" s="5" t="s">
        <v>1218</v>
      </c>
      <c r="H332" s="5" t="s">
        <v>33</v>
      </c>
      <c r="I332" s="5" t="s">
        <v>34</v>
      </c>
      <c r="J332" s="5">
        <v>50</v>
      </c>
      <c r="K332" s="35">
        <v>20950</v>
      </c>
      <c r="L332" s="42" t="s">
        <v>34</v>
      </c>
      <c r="M332" s="5" t="s">
        <v>34</v>
      </c>
      <c r="N332" s="5" t="s">
        <v>32</v>
      </c>
      <c r="O332" s="5" t="s">
        <v>1290</v>
      </c>
      <c r="P332" s="5" t="s">
        <v>1236</v>
      </c>
      <c r="Q332" s="5" t="s">
        <v>924</v>
      </c>
      <c r="R332" s="5" t="s">
        <v>34</v>
      </c>
      <c r="S332" s="5" t="s">
        <v>34</v>
      </c>
      <c r="T332" s="5" t="s">
        <v>34</v>
      </c>
      <c r="U332" s="5" t="s">
        <v>34</v>
      </c>
      <c r="V332" s="35" t="s">
        <v>35</v>
      </c>
      <c r="W332" s="78" t="str">
        <f>HYPERLINK("http://www.csdgs.qc.ca/","www.csdgs.qc.ca")</f>
        <v>www.csdgs.qc.ca</v>
      </c>
      <c r="X332" s="35" t="s">
        <v>34</v>
      </c>
    </row>
    <row r="333" spans="1:24" x14ac:dyDescent="0.25">
      <c r="A333" s="55" t="s">
        <v>1010</v>
      </c>
      <c r="B333" s="65" t="s">
        <v>966</v>
      </c>
      <c r="C333" s="5" t="s">
        <v>1362</v>
      </c>
      <c r="D333" s="5">
        <v>48.007947999999899</v>
      </c>
      <c r="E333" s="72">
        <v>-65.331997999999899</v>
      </c>
      <c r="F333" s="42" t="s">
        <v>31</v>
      </c>
      <c r="G333" s="5" t="s">
        <v>34</v>
      </c>
      <c r="H333" s="5" t="s">
        <v>33</v>
      </c>
      <c r="I333" s="5" t="s">
        <v>34</v>
      </c>
      <c r="J333" s="5">
        <v>28</v>
      </c>
      <c r="K333" s="35">
        <v>1145</v>
      </c>
      <c r="L333" s="42" t="s">
        <v>34</v>
      </c>
      <c r="M333" s="5" t="s">
        <v>34</v>
      </c>
      <c r="N333" s="5" t="s">
        <v>34</v>
      </c>
      <c r="O333" s="5" t="s">
        <v>35</v>
      </c>
      <c r="P333" s="5" t="s">
        <v>35</v>
      </c>
      <c r="Q333" s="5" t="s">
        <v>35</v>
      </c>
      <c r="R333" s="5" t="s">
        <v>34</v>
      </c>
      <c r="S333" s="5" t="s">
        <v>34</v>
      </c>
      <c r="T333" s="5" t="s">
        <v>34</v>
      </c>
      <c r="U333" s="5" t="s">
        <v>34</v>
      </c>
      <c r="V333" s="35" t="s">
        <v>35</v>
      </c>
      <c r="W333" s="78" t="str">
        <f>HYPERLINK("http://www.essb.qc.ca/","http://www.essb.qc.ca/")</f>
        <v>http://www.essb.qc.ca/</v>
      </c>
      <c r="X333" s="35" t="s">
        <v>34</v>
      </c>
    </row>
    <row r="334" spans="1:24" x14ac:dyDescent="0.25">
      <c r="A334" s="55" t="s">
        <v>1013</v>
      </c>
      <c r="B334" s="65" t="s">
        <v>966</v>
      </c>
      <c r="C334" s="5" t="s">
        <v>1329</v>
      </c>
      <c r="D334" s="5">
        <v>45.2696019999999</v>
      </c>
      <c r="E334" s="72">
        <v>-72.136116999999899</v>
      </c>
      <c r="F334" s="42" t="s">
        <v>31</v>
      </c>
      <c r="G334" s="5" t="s">
        <v>1218</v>
      </c>
      <c r="H334" s="5" t="s">
        <v>33</v>
      </c>
      <c r="I334" s="5" t="s">
        <v>34</v>
      </c>
      <c r="J334" s="5">
        <v>24</v>
      </c>
      <c r="K334" s="35">
        <v>5118</v>
      </c>
      <c r="L334" s="42" t="s">
        <v>32</v>
      </c>
      <c r="M334" s="5" t="s">
        <v>34</v>
      </c>
      <c r="N334" s="5" t="s">
        <v>32</v>
      </c>
      <c r="O334" s="5" t="s">
        <v>1321</v>
      </c>
      <c r="P334" s="5" t="s">
        <v>1112</v>
      </c>
      <c r="Q334" s="5" t="s">
        <v>924</v>
      </c>
      <c r="R334" s="5" t="s">
        <v>34</v>
      </c>
      <c r="S334" s="5" t="s">
        <v>32</v>
      </c>
      <c r="T334" s="5" t="s">
        <v>34</v>
      </c>
      <c r="U334" s="5" t="s">
        <v>34</v>
      </c>
      <c r="V334" s="35" t="s">
        <v>36</v>
      </c>
      <c r="W334" s="77" t="s">
        <v>1649</v>
      </c>
      <c r="X334" s="35" t="s">
        <v>34</v>
      </c>
    </row>
    <row r="335" spans="1:24" x14ac:dyDescent="0.25">
      <c r="A335" s="55" t="s">
        <v>1017</v>
      </c>
      <c r="B335" s="65" t="s">
        <v>966</v>
      </c>
      <c r="C335" s="5" t="s">
        <v>1246</v>
      </c>
      <c r="D335" s="5">
        <v>45.476578000000003</v>
      </c>
      <c r="E335" s="72">
        <v>-73.635666999999899</v>
      </c>
      <c r="F335" s="42" t="s">
        <v>31</v>
      </c>
      <c r="G335" s="5" t="s">
        <v>1218</v>
      </c>
      <c r="H335" s="5" t="s">
        <v>33</v>
      </c>
      <c r="I335" s="5" t="s">
        <v>34</v>
      </c>
      <c r="J335" s="5">
        <v>89</v>
      </c>
      <c r="K335" s="35">
        <v>19625</v>
      </c>
      <c r="L335" s="42" t="s">
        <v>34</v>
      </c>
      <c r="M335" s="5" t="s">
        <v>34</v>
      </c>
      <c r="N335" s="5" t="s">
        <v>32</v>
      </c>
      <c r="O335" s="5" t="s">
        <v>1295</v>
      </c>
      <c r="P335" s="5" t="s">
        <v>1301</v>
      </c>
      <c r="Q335" s="5" t="s">
        <v>924</v>
      </c>
      <c r="R335" s="5" t="s">
        <v>34</v>
      </c>
      <c r="S335" s="5" t="s">
        <v>34</v>
      </c>
      <c r="T335" s="5" t="s">
        <v>32</v>
      </c>
      <c r="U335" s="5" t="s">
        <v>34</v>
      </c>
      <c r="V335" s="35" t="s">
        <v>35</v>
      </c>
      <c r="W335" s="77" t="s">
        <v>1650</v>
      </c>
      <c r="X335" s="35" t="s">
        <v>32</v>
      </c>
    </row>
    <row r="336" spans="1:24" x14ac:dyDescent="0.25">
      <c r="A336" s="55" t="s">
        <v>1020</v>
      </c>
      <c r="B336" s="65" t="s">
        <v>966</v>
      </c>
      <c r="C336" s="5" t="s">
        <v>1363</v>
      </c>
      <c r="D336" s="5">
        <v>45.451436000000001</v>
      </c>
      <c r="E336" s="72">
        <v>-73.772047000000001</v>
      </c>
      <c r="F336" s="42" t="s">
        <v>31</v>
      </c>
      <c r="G336" s="5" t="s">
        <v>34</v>
      </c>
      <c r="H336" s="5" t="s">
        <v>33</v>
      </c>
      <c r="I336" s="5" t="s">
        <v>32</v>
      </c>
      <c r="J336" s="5">
        <v>52</v>
      </c>
      <c r="K336" s="35">
        <v>21903</v>
      </c>
      <c r="L336" s="42" t="s">
        <v>34</v>
      </c>
      <c r="M336" s="5" t="s">
        <v>34</v>
      </c>
      <c r="N336" s="5" t="s">
        <v>34</v>
      </c>
      <c r="O336" s="5" t="s">
        <v>35</v>
      </c>
      <c r="P336" s="5" t="s">
        <v>35</v>
      </c>
      <c r="Q336" s="5" t="s">
        <v>35</v>
      </c>
      <c r="R336" s="5" t="s">
        <v>34</v>
      </c>
      <c r="S336" s="5" t="s">
        <v>34</v>
      </c>
      <c r="T336" s="5" t="s">
        <v>34</v>
      </c>
      <c r="U336" s="5" t="s">
        <v>34</v>
      </c>
      <c r="V336" s="35" t="s">
        <v>35</v>
      </c>
      <c r="W336" s="78" t="str">
        <f>HYPERLINK("http://www.lbpsb.qc.ca/eng/home.asp","www.lbpsb.qc.ca/eng/home.asp")</f>
        <v>www.lbpsb.qc.ca/eng/home.asp</v>
      </c>
      <c r="X336" s="35" t="s">
        <v>34</v>
      </c>
    </row>
    <row r="337" spans="1:24" x14ac:dyDescent="0.25">
      <c r="A337" s="55" t="s">
        <v>1364</v>
      </c>
      <c r="B337" s="65" t="s">
        <v>966</v>
      </c>
      <c r="C337" s="5" t="s">
        <v>1365</v>
      </c>
      <c r="D337" s="5">
        <v>45.364389000000003</v>
      </c>
      <c r="E337" s="72">
        <v>-73.730895000000004</v>
      </c>
      <c r="F337" s="42" t="s">
        <v>31</v>
      </c>
      <c r="G337" s="5" t="s">
        <v>34</v>
      </c>
      <c r="H337" s="5" t="s">
        <v>33</v>
      </c>
      <c r="I337" s="5" t="s">
        <v>34</v>
      </c>
      <c r="J337" s="5">
        <v>15</v>
      </c>
      <c r="K337" s="35">
        <v>3650</v>
      </c>
      <c r="L337" s="42" t="s">
        <v>34</v>
      </c>
      <c r="M337" s="5" t="s">
        <v>34</v>
      </c>
      <c r="N337" s="5" t="s">
        <v>32</v>
      </c>
      <c r="O337" s="5" t="s">
        <v>36</v>
      </c>
      <c r="P337" s="5" t="s">
        <v>1257</v>
      </c>
      <c r="Q337" s="5" t="s">
        <v>1257</v>
      </c>
      <c r="R337" s="5" t="s">
        <v>34</v>
      </c>
      <c r="S337" s="5" t="s">
        <v>34</v>
      </c>
      <c r="T337" s="5" t="s">
        <v>34</v>
      </c>
      <c r="U337" s="5" t="s">
        <v>34</v>
      </c>
      <c r="V337" s="35" t="s">
        <v>35</v>
      </c>
      <c r="W337" s="78" t="str">
        <f>HYPERLINK("http://nfsb.qc.ca/","http://nfsb.qc.ca/")</f>
        <v>http://nfsb.qc.ca/</v>
      </c>
      <c r="X337" s="35" t="s">
        <v>34</v>
      </c>
    </row>
    <row r="338" spans="1:24" x14ac:dyDescent="0.25">
      <c r="A338" s="55" t="s">
        <v>1022</v>
      </c>
      <c r="B338" s="65" t="s">
        <v>966</v>
      </c>
      <c r="C338" s="5" t="s">
        <v>1366</v>
      </c>
      <c r="D338" s="5">
        <v>45.490146000000003</v>
      </c>
      <c r="E338" s="72">
        <v>-73.388754000000006</v>
      </c>
      <c r="F338" s="42" t="s">
        <v>31</v>
      </c>
      <c r="G338" s="5" t="s">
        <v>34</v>
      </c>
      <c r="H338" s="5" t="s">
        <v>33</v>
      </c>
      <c r="I338" s="5" t="s">
        <v>32</v>
      </c>
      <c r="J338" s="5">
        <v>23</v>
      </c>
      <c r="K338" s="35">
        <v>8910</v>
      </c>
      <c r="L338" s="42" t="s">
        <v>34</v>
      </c>
      <c r="M338" s="5" t="s">
        <v>34</v>
      </c>
      <c r="N338" s="5" t="s">
        <v>34</v>
      </c>
      <c r="O338" s="5" t="s">
        <v>35</v>
      </c>
      <c r="P338" s="5" t="s">
        <v>35</v>
      </c>
      <c r="Q338" s="5" t="s">
        <v>35</v>
      </c>
      <c r="R338" s="5" t="s">
        <v>34</v>
      </c>
      <c r="S338" s="5" t="s">
        <v>34</v>
      </c>
      <c r="T338" s="5" t="s">
        <v>34</v>
      </c>
      <c r="U338" s="5" t="s">
        <v>34</v>
      </c>
      <c r="V338" s="35" t="s">
        <v>35</v>
      </c>
      <c r="W338" s="77" t="s">
        <v>1651</v>
      </c>
      <c r="X338" s="35" t="s">
        <v>34</v>
      </c>
    </row>
    <row r="339" spans="1:24" x14ac:dyDescent="0.25">
      <c r="A339" s="55" t="s">
        <v>1030</v>
      </c>
      <c r="B339" s="65" t="s">
        <v>966</v>
      </c>
      <c r="C339" s="5" t="s">
        <v>1367</v>
      </c>
      <c r="D339" s="5">
        <v>45.647413</v>
      </c>
      <c r="E339" s="72">
        <v>-73.782891000000006</v>
      </c>
      <c r="F339" s="42" t="s">
        <v>31</v>
      </c>
      <c r="G339" s="5" t="s">
        <v>34</v>
      </c>
      <c r="H339" s="5" t="s">
        <v>33</v>
      </c>
      <c r="I339" s="5" t="s">
        <v>34</v>
      </c>
      <c r="J339" s="5">
        <v>36</v>
      </c>
      <c r="K339" s="35">
        <v>13811</v>
      </c>
      <c r="L339" s="42" t="s">
        <v>34</v>
      </c>
      <c r="M339" s="5" t="s">
        <v>34</v>
      </c>
      <c r="N339" s="5" t="s">
        <v>34</v>
      </c>
      <c r="O339" s="5" t="s">
        <v>35</v>
      </c>
      <c r="P339" s="5" t="s">
        <v>35</v>
      </c>
      <c r="Q339" s="5" t="s">
        <v>35</v>
      </c>
      <c r="R339" s="5" t="s">
        <v>34</v>
      </c>
      <c r="S339" s="5" t="s">
        <v>34</v>
      </c>
      <c r="T339" s="5" t="s">
        <v>34</v>
      </c>
      <c r="U339" s="5" t="s">
        <v>34</v>
      </c>
      <c r="V339" s="35" t="s">
        <v>35</v>
      </c>
      <c r="W339" s="77" t="s">
        <v>1652</v>
      </c>
      <c r="X339" s="35" t="s">
        <v>34</v>
      </c>
    </row>
    <row r="340" spans="1:24" x14ac:dyDescent="0.25">
      <c r="A340" s="55" t="s">
        <v>1032</v>
      </c>
      <c r="B340" s="65" t="s">
        <v>966</v>
      </c>
      <c r="C340" s="5" t="s">
        <v>1217</v>
      </c>
      <c r="D340" s="5">
        <v>45.421306999999899</v>
      </c>
      <c r="E340" s="72">
        <v>-75.806579999999897</v>
      </c>
      <c r="F340" s="42" t="s">
        <v>31</v>
      </c>
      <c r="G340" s="5" t="s">
        <v>34</v>
      </c>
      <c r="H340" s="5" t="s">
        <v>33</v>
      </c>
      <c r="I340" s="5" t="s">
        <v>34</v>
      </c>
      <c r="J340" s="5">
        <v>25</v>
      </c>
      <c r="K340" s="35">
        <v>6647</v>
      </c>
      <c r="L340" s="42" t="s">
        <v>34</v>
      </c>
      <c r="M340" s="5" t="s">
        <v>34</v>
      </c>
      <c r="N340" s="5" t="s">
        <v>34</v>
      </c>
      <c r="O340" s="5" t="s">
        <v>35</v>
      </c>
      <c r="P340" s="5" t="s">
        <v>35</v>
      </c>
      <c r="Q340" s="5" t="s">
        <v>35</v>
      </c>
      <c r="R340" s="5" t="s">
        <v>34</v>
      </c>
      <c r="S340" s="5" t="s">
        <v>34</v>
      </c>
      <c r="T340" s="5" t="s">
        <v>32</v>
      </c>
      <c r="U340" s="5" t="s">
        <v>34</v>
      </c>
      <c r="V340" s="35" t="s">
        <v>35</v>
      </c>
      <c r="W340" s="77" t="s">
        <v>1653</v>
      </c>
      <c r="X340" s="35" t="s">
        <v>32</v>
      </c>
    </row>
    <row r="341" spans="1:24" x14ac:dyDescent="0.25">
      <c r="A341" s="55" t="s">
        <v>1034</v>
      </c>
      <c r="B341" s="65" t="s">
        <v>1035</v>
      </c>
      <c r="C341" s="5" t="s">
        <v>1368</v>
      </c>
      <c r="D341" s="5">
        <v>50.285775000000001</v>
      </c>
      <c r="E341" s="72">
        <v>-107.79974</v>
      </c>
      <c r="F341" s="42" t="s">
        <v>31</v>
      </c>
      <c r="G341" s="5" t="s">
        <v>34</v>
      </c>
      <c r="H341" s="5" t="s">
        <v>33</v>
      </c>
      <c r="I341" s="5" t="s">
        <v>34</v>
      </c>
      <c r="J341" s="5">
        <v>60</v>
      </c>
      <c r="K341" s="35">
        <v>5931</v>
      </c>
      <c r="L341" s="42" t="s">
        <v>34</v>
      </c>
      <c r="M341" s="5" t="s">
        <v>34</v>
      </c>
      <c r="N341" s="5" t="s">
        <v>34</v>
      </c>
      <c r="O341" s="5" t="s">
        <v>35</v>
      </c>
      <c r="P341" s="5" t="s">
        <v>35</v>
      </c>
      <c r="Q341" s="5" t="s">
        <v>35</v>
      </c>
      <c r="R341" s="5" t="s">
        <v>34</v>
      </c>
      <c r="S341" s="5" t="s">
        <v>34</v>
      </c>
      <c r="T341" s="5" t="s">
        <v>34</v>
      </c>
      <c r="U341" s="5" t="s">
        <v>34</v>
      </c>
      <c r="V341" s="35" t="s">
        <v>35</v>
      </c>
      <c r="W341" s="79" t="s">
        <v>1369</v>
      </c>
      <c r="X341" s="35" t="s">
        <v>34</v>
      </c>
    </row>
    <row r="342" spans="1:24" x14ac:dyDescent="0.25">
      <c r="A342" s="55" t="s">
        <v>1038</v>
      </c>
      <c r="B342" s="65" t="s">
        <v>1035</v>
      </c>
      <c r="C342" s="5" t="s">
        <v>1370</v>
      </c>
      <c r="D342" s="5">
        <v>51.208782999999897</v>
      </c>
      <c r="E342" s="72">
        <v>-102.442262</v>
      </c>
      <c r="F342" s="42" t="s">
        <v>31</v>
      </c>
      <c r="G342" s="5" t="s">
        <v>32</v>
      </c>
      <c r="H342" s="5" t="s">
        <v>78</v>
      </c>
      <c r="I342" s="5" t="s">
        <v>34</v>
      </c>
      <c r="J342" s="5">
        <v>9</v>
      </c>
      <c r="K342" s="35">
        <v>1681</v>
      </c>
      <c r="L342" s="42" t="s">
        <v>34</v>
      </c>
      <c r="M342" s="5" t="s">
        <v>34</v>
      </c>
      <c r="N342" s="5" t="s">
        <v>34</v>
      </c>
      <c r="O342" s="5" t="s">
        <v>35</v>
      </c>
      <c r="P342" s="5" t="s">
        <v>35</v>
      </c>
      <c r="Q342" s="5" t="s">
        <v>35</v>
      </c>
      <c r="R342" s="5" t="s">
        <v>34</v>
      </c>
      <c r="S342" s="5" t="s">
        <v>34</v>
      </c>
      <c r="T342" s="5" t="s">
        <v>34</v>
      </c>
      <c r="U342" s="5" t="s">
        <v>34</v>
      </c>
      <c r="V342" s="35" t="s">
        <v>35</v>
      </c>
      <c r="W342" s="79" t="s">
        <v>1371</v>
      </c>
      <c r="X342" s="35" t="s">
        <v>34</v>
      </c>
    </row>
    <row r="343" spans="1:24" x14ac:dyDescent="0.25">
      <c r="A343" s="55" t="s">
        <v>1372</v>
      </c>
      <c r="B343" s="65" t="s">
        <v>1035</v>
      </c>
      <c r="C343" s="5" t="s">
        <v>1373</v>
      </c>
      <c r="D343" s="5">
        <v>50.484927999999897</v>
      </c>
      <c r="E343" s="72">
        <v>-104.601963</v>
      </c>
      <c r="F343" s="42" t="s">
        <v>122</v>
      </c>
      <c r="G343" s="5" t="s">
        <v>34</v>
      </c>
      <c r="H343" s="5" t="s">
        <v>122</v>
      </c>
      <c r="I343" s="5" t="s">
        <v>34</v>
      </c>
      <c r="J343" s="5">
        <v>16</v>
      </c>
      <c r="K343" s="35">
        <v>1556</v>
      </c>
      <c r="L343" s="42" t="s">
        <v>34</v>
      </c>
      <c r="M343" s="5" t="s">
        <v>34</v>
      </c>
      <c r="N343" s="5" t="s">
        <v>34</v>
      </c>
      <c r="O343" s="5" t="s">
        <v>35</v>
      </c>
      <c r="P343" s="5" t="s">
        <v>35</v>
      </c>
      <c r="Q343" s="5" t="s">
        <v>35</v>
      </c>
      <c r="R343" s="5" t="s">
        <v>34</v>
      </c>
      <c r="S343" s="5" t="s">
        <v>32</v>
      </c>
      <c r="T343" s="5" t="s">
        <v>34</v>
      </c>
      <c r="U343" s="5" t="s">
        <v>34</v>
      </c>
      <c r="V343" s="35" t="s">
        <v>36</v>
      </c>
      <c r="W343" s="79" t="s">
        <v>1374</v>
      </c>
      <c r="X343" s="35" t="s">
        <v>34</v>
      </c>
    </row>
    <row r="344" spans="1:24" x14ac:dyDescent="0.25">
      <c r="A344" s="55" t="s">
        <v>1375</v>
      </c>
      <c r="B344" s="65" t="s">
        <v>1035</v>
      </c>
      <c r="C344" s="5" t="s">
        <v>1376</v>
      </c>
      <c r="D344" s="5">
        <v>54.755651</v>
      </c>
      <c r="E344" s="72">
        <v>-101.899176</v>
      </c>
      <c r="F344" s="42" t="s">
        <v>31</v>
      </c>
      <c r="G344" s="5" t="s">
        <v>32</v>
      </c>
      <c r="H344" s="5" t="s">
        <v>33</v>
      </c>
      <c r="I344" s="5" t="s">
        <v>34</v>
      </c>
      <c r="J344" s="5">
        <v>1</v>
      </c>
      <c r="K344" s="35">
        <v>443</v>
      </c>
      <c r="L344" s="42" t="s">
        <v>34</v>
      </c>
      <c r="M344" s="5" t="s">
        <v>34</v>
      </c>
      <c r="N344" s="5" t="s">
        <v>34</v>
      </c>
      <c r="O344" s="5" t="s">
        <v>35</v>
      </c>
      <c r="P344" s="5" t="s">
        <v>35</v>
      </c>
      <c r="Q344" s="5" t="s">
        <v>35</v>
      </c>
      <c r="R344" s="5" t="s">
        <v>34</v>
      </c>
      <c r="S344" s="5" t="s">
        <v>34</v>
      </c>
      <c r="T344" s="5" t="s">
        <v>34</v>
      </c>
      <c r="U344" s="5" t="s">
        <v>34</v>
      </c>
      <c r="V344" s="35" t="s">
        <v>35</v>
      </c>
      <c r="W344" s="79" t="s">
        <v>1377</v>
      </c>
      <c r="X344" s="35" t="s">
        <v>34</v>
      </c>
    </row>
    <row r="345" spans="1:24" x14ac:dyDescent="0.25">
      <c r="A345" s="55" t="s">
        <v>1041</v>
      </c>
      <c r="B345" s="65" t="s">
        <v>1035</v>
      </c>
      <c r="C345" s="5" t="s">
        <v>1378</v>
      </c>
      <c r="D345" s="5">
        <v>52.159118999999897</v>
      </c>
      <c r="E345" s="72">
        <v>-104.655210999999</v>
      </c>
      <c r="F345" s="42" t="s">
        <v>31</v>
      </c>
      <c r="G345" s="5" t="s">
        <v>34</v>
      </c>
      <c r="H345" s="5" t="s">
        <v>78</v>
      </c>
      <c r="I345" s="5" t="s">
        <v>34</v>
      </c>
      <c r="J345" s="5">
        <v>1</v>
      </c>
      <c r="K345" s="35">
        <v>97</v>
      </c>
      <c r="L345" s="42" t="s">
        <v>34</v>
      </c>
      <c r="M345" s="5" t="s">
        <v>34</v>
      </c>
      <c r="N345" s="5" t="s">
        <v>34</v>
      </c>
      <c r="O345" s="5" t="s">
        <v>35</v>
      </c>
      <c r="P345" s="5" t="s">
        <v>35</v>
      </c>
      <c r="Q345" s="5" t="s">
        <v>35</v>
      </c>
      <c r="R345" s="5" t="s">
        <v>34</v>
      </c>
      <c r="S345" s="5" t="s">
        <v>34</v>
      </c>
      <c r="T345" s="5" t="s">
        <v>34</v>
      </c>
      <c r="U345" s="5" t="s">
        <v>34</v>
      </c>
      <c r="V345" s="35" t="s">
        <v>35</v>
      </c>
      <c r="W345" s="77" t="s">
        <v>1654</v>
      </c>
      <c r="X345" s="35" t="s">
        <v>34</v>
      </c>
    </row>
    <row r="346" spans="1:24" x14ac:dyDescent="0.25">
      <c r="A346" s="55" t="s">
        <v>1044</v>
      </c>
      <c r="B346" s="65" t="s">
        <v>1035</v>
      </c>
      <c r="C346" s="5" t="s">
        <v>1370</v>
      </c>
      <c r="D346" s="5">
        <v>51.202958000000002</v>
      </c>
      <c r="E346" s="72">
        <v>-102.458625</v>
      </c>
      <c r="F346" s="42" t="s">
        <v>31</v>
      </c>
      <c r="G346" s="5" t="s">
        <v>32</v>
      </c>
      <c r="H346" s="5" t="s">
        <v>33</v>
      </c>
      <c r="I346" s="5" t="s">
        <v>34</v>
      </c>
      <c r="J346" s="5">
        <v>28</v>
      </c>
      <c r="K346" s="35">
        <v>6139</v>
      </c>
      <c r="L346" s="42" t="s">
        <v>34</v>
      </c>
      <c r="M346" s="5" t="s">
        <v>34</v>
      </c>
      <c r="N346" s="5" t="s">
        <v>34</v>
      </c>
      <c r="O346" s="5" t="s">
        <v>35</v>
      </c>
      <c r="P346" s="5" t="s">
        <v>35</v>
      </c>
      <c r="Q346" s="5" t="s">
        <v>35</v>
      </c>
      <c r="R346" s="5" t="s">
        <v>34</v>
      </c>
      <c r="S346" s="5" t="s">
        <v>34</v>
      </c>
      <c r="T346" s="5" t="s">
        <v>34</v>
      </c>
      <c r="U346" s="5" t="s">
        <v>34</v>
      </c>
      <c r="V346" s="35" t="s">
        <v>35</v>
      </c>
      <c r="W346" s="79" t="s">
        <v>1379</v>
      </c>
      <c r="X346" s="35" t="s">
        <v>34</v>
      </c>
    </row>
    <row r="347" spans="1:24" x14ac:dyDescent="0.25">
      <c r="A347" s="55" t="s">
        <v>1380</v>
      </c>
      <c r="B347" s="65" t="s">
        <v>1035</v>
      </c>
      <c r="C347" s="5" t="s">
        <v>1381</v>
      </c>
      <c r="D347" s="5">
        <v>49.6613159999999</v>
      </c>
      <c r="E347" s="72">
        <v>-103.855892999999</v>
      </c>
      <c r="F347" s="42" t="s">
        <v>31</v>
      </c>
      <c r="G347" s="5" t="s">
        <v>34</v>
      </c>
      <c r="H347" s="5" t="s">
        <v>78</v>
      </c>
      <c r="I347" s="5" t="s">
        <v>34</v>
      </c>
      <c r="J347" s="5">
        <v>5</v>
      </c>
      <c r="K347" s="35">
        <v>1132</v>
      </c>
      <c r="L347" s="42" t="s">
        <v>34</v>
      </c>
      <c r="M347" s="5" t="s">
        <v>34</v>
      </c>
      <c r="N347" s="5" t="s">
        <v>34</v>
      </c>
      <c r="O347" s="5" t="s">
        <v>35</v>
      </c>
      <c r="P347" s="5" t="s">
        <v>35</v>
      </c>
      <c r="Q347" s="5" t="s">
        <v>35</v>
      </c>
      <c r="R347" s="5" t="s">
        <v>34</v>
      </c>
      <c r="S347" s="5" t="s">
        <v>34</v>
      </c>
      <c r="T347" s="5" t="s">
        <v>34</v>
      </c>
      <c r="U347" s="5" t="s">
        <v>34</v>
      </c>
      <c r="V347" s="35" t="s">
        <v>35</v>
      </c>
      <c r="W347" s="79" t="s">
        <v>1382</v>
      </c>
      <c r="X347" s="35" t="s">
        <v>34</v>
      </c>
    </row>
    <row r="348" spans="1:24" x14ac:dyDescent="0.25">
      <c r="A348" s="55" t="s">
        <v>1383</v>
      </c>
      <c r="B348" s="65" t="s">
        <v>1035</v>
      </c>
      <c r="C348" s="5" t="s">
        <v>1384</v>
      </c>
      <c r="D348" s="5">
        <v>50.394407000000001</v>
      </c>
      <c r="E348" s="72">
        <v>-105.51987</v>
      </c>
      <c r="F348" s="42" t="s">
        <v>31</v>
      </c>
      <c r="G348" s="5" t="s">
        <v>32</v>
      </c>
      <c r="H348" s="5" t="s">
        <v>78</v>
      </c>
      <c r="I348" s="5" t="s">
        <v>34</v>
      </c>
      <c r="J348" s="5">
        <v>10</v>
      </c>
      <c r="K348" s="35">
        <v>2023</v>
      </c>
      <c r="L348" s="42" t="s">
        <v>34</v>
      </c>
      <c r="M348" s="5" t="s">
        <v>34</v>
      </c>
      <c r="N348" s="5" t="s">
        <v>34</v>
      </c>
      <c r="O348" s="5" t="s">
        <v>35</v>
      </c>
      <c r="P348" s="5" t="s">
        <v>35</v>
      </c>
      <c r="Q348" s="5" t="s">
        <v>35</v>
      </c>
      <c r="R348" s="5" t="s">
        <v>34</v>
      </c>
      <c r="S348" s="5" t="s">
        <v>34</v>
      </c>
      <c r="T348" s="5" t="s">
        <v>34</v>
      </c>
      <c r="U348" s="5" t="s">
        <v>34</v>
      </c>
      <c r="V348" s="35" t="s">
        <v>35</v>
      </c>
      <c r="W348" s="79" t="s">
        <v>1385</v>
      </c>
      <c r="X348" s="35" t="s">
        <v>34</v>
      </c>
    </row>
    <row r="349" spans="1:24" x14ac:dyDescent="0.25">
      <c r="A349" s="55" t="s">
        <v>1386</v>
      </c>
      <c r="B349" s="65" t="s">
        <v>1035</v>
      </c>
      <c r="C349" s="5" t="s">
        <v>1387</v>
      </c>
      <c r="D349" s="5">
        <v>51.848084</v>
      </c>
      <c r="E349" s="72">
        <v>-105.028813</v>
      </c>
      <c r="F349" s="42" t="s">
        <v>31</v>
      </c>
      <c r="G349" s="5" t="s">
        <v>32</v>
      </c>
      <c r="H349" s="5" t="s">
        <v>33</v>
      </c>
      <c r="I349" s="5" t="s">
        <v>32</v>
      </c>
      <c r="J349" s="5">
        <v>41</v>
      </c>
      <c r="K349" s="35">
        <v>6197</v>
      </c>
      <c r="L349" s="42" t="s">
        <v>34</v>
      </c>
      <c r="M349" s="5" t="s">
        <v>34</v>
      </c>
      <c r="N349" s="5" t="s">
        <v>34</v>
      </c>
      <c r="O349" s="5" t="s">
        <v>35</v>
      </c>
      <c r="P349" s="5" t="s">
        <v>35</v>
      </c>
      <c r="Q349" s="5" t="s">
        <v>35</v>
      </c>
      <c r="R349" s="5" t="s">
        <v>34</v>
      </c>
      <c r="S349" s="5" t="s">
        <v>34</v>
      </c>
      <c r="T349" s="5" t="s">
        <v>34</v>
      </c>
      <c r="U349" s="5" t="s">
        <v>34</v>
      </c>
      <c r="V349" s="35" t="s">
        <v>35</v>
      </c>
      <c r="W349" s="79" t="s">
        <v>1388</v>
      </c>
      <c r="X349" s="35" t="s">
        <v>34</v>
      </c>
    </row>
    <row r="350" spans="1:24" x14ac:dyDescent="0.25">
      <c r="A350" s="55" t="s">
        <v>1389</v>
      </c>
      <c r="B350" s="65" t="s">
        <v>1035</v>
      </c>
      <c r="C350" s="5" t="s">
        <v>1390</v>
      </c>
      <c r="D350" s="5">
        <v>55.447912000000002</v>
      </c>
      <c r="E350" s="72">
        <v>-107.900221</v>
      </c>
      <c r="F350" s="42" t="s">
        <v>31</v>
      </c>
      <c r="G350" s="5" t="s">
        <v>32</v>
      </c>
      <c r="H350" s="5" t="s">
        <v>33</v>
      </c>
      <c r="I350" s="5" t="s">
        <v>34</v>
      </c>
      <c r="J350" s="5">
        <v>2</v>
      </c>
      <c r="K350" s="35">
        <v>389</v>
      </c>
      <c r="L350" s="42" t="s">
        <v>34</v>
      </c>
      <c r="M350" s="5" t="s">
        <v>34</v>
      </c>
      <c r="N350" s="5" t="s">
        <v>34</v>
      </c>
      <c r="O350" s="5" t="s">
        <v>35</v>
      </c>
      <c r="P350" s="5" t="s">
        <v>35</v>
      </c>
      <c r="Q350" s="5" t="s">
        <v>35</v>
      </c>
      <c r="R350" s="5" t="s">
        <v>34</v>
      </c>
      <c r="S350" s="5" t="s">
        <v>34</v>
      </c>
      <c r="T350" s="5" t="s">
        <v>34</v>
      </c>
      <c r="U350" s="5" t="s">
        <v>34</v>
      </c>
      <c r="V350" s="35" t="s">
        <v>35</v>
      </c>
      <c r="W350" s="79" t="s">
        <v>1391</v>
      </c>
      <c r="X350" s="35" t="s">
        <v>34</v>
      </c>
    </row>
    <row r="351" spans="1:24" x14ac:dyDescent="0.25">
      <c r="A351" s="55" t="s">
        <v>1392</v>
      </c>
      <c r="B351" s="65" t="s">
        <v>1035</v>
      </c>
      <c r="C351" s="5" t="s">
        <v>1393</v>
      </c>
      <c r="D351" s="5">
        <v>52.785505000000001</v>
      </c>
      <c r="E351" s="72">
        <v>-108.307046</v>
      </c>
      <c r="F351" s="42" t="s">
        <v>31</v>
      </c>
      <c r="G351" s="5" t="s">
        <v>32</v>
      </c>
      <c r="H351" s="5" t="s">
        <v>78</v>
      </c>
      <c r="I351" s="5" t="s">
        <v>34</v>
      </c>
      <c r="J351" s="5">
        <v>7</v>
      </c>
      <c r="K351" s="35">
        <v>1930</v>
      </c>
      <c r="L351" s="42" t="s">
        <v>34</v>
      </c>
      <c r="M351" s="5" t="s">
        <v>34</v>
      </c>
      <c r="N351" s="5" t="s">
        <v>34</v>
      </c>
      <c r="O351" s="5" t="s">
        <v>35</v>
      </c>
      <c r="P351" s="5" t="s">
        <v>35</v>
      </c>
      <c r="Q351" s="5" t="s">
        <v>35</v>
      </c>
      <c r="R351" s="5" t="s">
        <v>34</v>
      </c>
      <c r="S351" s="5" t="s">
        <v>34</v>
      </c>
      <c r="T351" s="5" t="s">
        <v>34</v>
      </c>
      <c r="U351" s="5" t="s">
        <v>34</v>
      </c>
      <c r="V351" s="35" t="s">
        <v>35</v>
      </c>
      <c r="W351" s="79" t="s">
        <v>1394</v>
      </c>
      <c r="X351" s="35" t="s">
        <v>34</v>
      </c>
    </row>
    <row r="352" spans="1:24" x14ac:dyDescent="0.25">
      <c r="A352" s="55" t="s">
        <v>1395</v>
      </c>
      <c r="B352" s="65" t="s">
        <v>1035</v>
      </c>
      <c r="C352" s="5"/>
      <c r="D352" s="5">
        <v>52.764186000000002</v>
      </c>
      <c r="E352" s="72">
        <v>-108.280788</v>
      </c>
      <c r="F352" s="42" t="s">
        <v>31</v>
      </c>
      <c r="G352" s="5" t="s">
        <v>32</v>
      </c>
      <c r="H352" s="5" t="s">
        <v>33</v>
      </c>
      <c r="I352" s="5" t="s">
        <v>32</v>
      </c>
      <c r="J352" s="5">
        <v>31</v>
      </c>
      <c r="K352" s="35">
        <v>5590</v>
      </c>
      <c r="L352" s="42" t="s">
        <v>34</v>
      </c>
      <c r="M352" s="5" t="s">
        <v>34</v>
      </c>
      <c r="N352" s="5" t="s">
        <v>34</v>
      </c>
      <c r="O352" s="5" t="s">
        <v>35</v>
      </c>
      <c r="P352" s="5" t="s">
        <v>35</v>
      </c>
      <c r="Q352" s="5" t="s">
        <v>35</v>
      </c>
      <c r="R352" s="5" t="s">
        <v>34</v>
      </c>
      <c r="S352" s="5" t="s">
        <v>34</v>
      </c>
      <c r="T352" s="5" t="s">
        <v>34</v>
      </c>
      <c r="U352" s="5" t="s">
        <v>34</v>
      </c>
      <c r="V352" s="35" t="s">
        <v>35</v>
      </c>
      <c r="W352" s="79" t="s">
        <v>1396</v>
      </c>
      <c r="X352" s="35" t="s">
        <v>34</v>
      </c>
    </row>
    <row r="353" spans="1:24" x14ac:dyDescent="0.25">
      <c r="A353" s="55" t="s">
        <v>1397</v>
      </c>
      <c r="B353" s="65" t="s">
        <v>1035</v>
      </c>
      <c r="C353" s="5" t="s">
        <v>1398</v>
      </c>
      <c r="D353" s="5">
        <v>53.270958</v>
      </c>
      <c r="E353" s="72">
        <v>-110.04255000000001</v>
      </c>
      <c r="F353" s="42" t="s">
        <v>31</v>
      </c>
      <c r="G353" s="5" t="s">
        <v>32</v>
      </c>
      <c r="H353" s="5" t="s">
        <v>78</v>
      </c>
      <c r="I353" s="5" t="s">
        <v>34</v>
      </c>
      <c r="J353" s="5">
        <v>6</v>
      </c>
      <c r="K353" s="35">
        <v>1999</v>
      </c>
      <c r="L353" s="42" t="s">
        <v>34</v>
      </c>
      <c r="M353" s="5" t="s">
        <v>34</v>
      </c>
      <c r="N353" s="5" t="s">
        <v>34</v>
      </c>
      <c r="O353" s="5" t="s">
        <v>35</v>
      </c>
      <c r="P353" s="5" t="s">
        <v>35</v>
      </c>
      <c r="Q353" s="5" t="s">
        <v>35</v>
      </c>
      <c r="R353" s="5" t="s">
        <v>34</v>
      </c>
      <c r="S353" s="5" t="s">
        <v>34</v>
      </c>
      <c r="T353" s="5" t="s">
        <v>34</v>
      </c>
      <c r="U353" s="5" t="s">
        <v>34</v>
      </c>
      <c r="V353" s="35" t="s">
        <v>35</v>
      </c>
      <c r="W353" s="77" t="s">
        <v>1655</v>
      </c>
      <c r="X353" s="35" t="s">
        <v>34</v>
      </c>
    </row>
    <row r="354" spans="1:24" x14ac:dyDescent="0.25">
      <c r="A354" s="55" t="s">
        <v>1399</v>
      </c>
      <c r="B354" s="65" t="s">
        <v>1035</v>
      </c>
      <c r="C354" s="5" t="s">
        <v>1398</v>
      </c>
      <c r="D354" s="5">
        <v>53.279797000000002</v>
      </c>
      <c r="E354" s="72">
        <v>-110.007932</v>
      </c>
      <c r="F354" s="42" t="s">
        <v>31</v>
      </c>
      <c r="G354" s="5" t="s">
        <v>32</v>
      </c>
      <c r="H354" s="5" t="s">
        <v>33</v>
      </c>
      <c r="I354" s="5" t="s">
        <v>34</v>
      </c>
      <c r="J354" s="5">
        <v>10</v>
      </c>
      <c r="K354" s="35">
        <v>2675</v>
      </c>
      <c r="L354" s="42" t="s">
        <v>34</v>
      </c>
      <c r="M354" s="5" t="s">
        <v>34</v>
      </c>
      <c r="N354" s="5" t="s">
        <v>34</v>
      </c>
      <c r="O354" s="5" t="s">
        <v>35</v>
      </c>
      <c r="P354" s="5" t="s">
        <v>35</v>
      </c>
      <c r="Q354" s="5" t="s">
        <v>35</v>
      </c>
      <c r="R354" s="5" t="s">
        <v>34</v>
      </c>
      <c r="S354" s="5" t="s">
        <v>34</v>
      </c>
      <c r="T354" s="5" t="s">
        <v>34</v>
      </c>
      <c r="U354" s="5" t="s">
        <v>34</v>
      </c>
      <c r="V354" s="35" t="s">
        <v>35</v>
      </c>
      <c r="W354" s="77" t="s">
        <v>1656</v>
      </c>
      <c r="X354" s="35" t="s">
        <v>34</v>
      </c>
    </row>
    <row r="355" spans="1:24" x14ac:dyDescent="0.25">
      <c r="A355" s="55" t="s">
        <v>1050</v>
      </c>
      <c r="B355" s="65" t="s">
        <v>1035</v>
      </c>
      <c r="C355" s="5" t="s">
        <v>1400</v>
      </c>
      <c r="D355" s="5">
        <v>52.8622879999999</v>
      </c>
      <c r="E355" s="72">
        <v>-104.609539</v>
      </c>
      <c r="F355" s="42" t="s">
        <v>31</v>
      </c>
      <c r="G355" s="5" t="s">
        <v>32</v>
      </c>
      <c r="H355" s="5" t="s">
        <v>33</v>
      </c>
      <c r="I355" s="5" t="s">
        <v>34</v>
      </c>
      <c r="J355" s="5">
        <v>22</v>
      </c>
      <c r="K355" s="35">
        <v>4875</v>
      </c>
      <c r="L355" s="42" t="s">
        <v>34</v>
      </c>
      <c r="M355" s="5" t="s">
        <v>34</v>
      </c>
      <c r="N355" s="5" t="s">
        <v>34</v>
      </c>
      <c r="O355" s="5" t="s">
        <v>35</v>
      </c>
      <c r="P355" s="5" t="s">
        <v>35</v>
      </c>
      <c r="Q355" s="5" t="s">
        <v>35</v>
      </c>
      <c r="R355" s="5" t="s">
        <v>34</v>
      </c>
      <c r="S355" s="5" t="s">
        <v>34</v>
      </c>
      <c r="T355" s="5" t="s">
        <v>34</v>
      </c>
      <c r="U355" s="5" t="s">
        <v>34</v>
      </c>
      <c r="V355" s="35" t="s">
        <v>35</v>
      </c>
      <c r="W355" s="79" t="s">
        <v>1401</v>
      </c>
      <c r="X355" s="35" t="s">
        <v>34</v>
      </c>
    </row>
    <row r="356" spans="1:24" x14ac:dyDescent="0.25">
      <c r="A356" s="55" t="s">
        <v>1052</v>
      </c>
      <c r="B356" s="65" t="s">
        <v>1035</v>
      </c>
      <c r="C356" s="5" t="s">
        <v>1402</v>
      </c>
      <c r="D356" s="5">
        <v>55.108229999999899</v>
      </c>
      <c r="E356" s="72">
        <v>-105.285989</v>
      </c>
      <c r="F356" s="42" t="s">
        <v>31</v>
      </c>
      <c r="G356" s="5" t="s">
        <v>32</v>
      </c>
      <c r="H356" s="5" t="s">
        <v>33</v>
      </c>
      <c r="I356" s="5" t="s">
        <v>34</v>
      </c>
      <c r="J356" s="5">
        <v>21</v>
      </c>
      <c r="K356" s="35">
        <v>4129</v>
      </c>
      <c r="L356" s="42" t="s">
        <v>34</v>
      </c>
      <c r="M356" s="5" t="s">
        <v>34</v>
      </c>
      <c r="N356" s="5" t="s">
        <v>34</v>
      </c>
      <c r="O356" s="5" t="s">
        <v>35</v>
      </c>
      <c r="P356" s="5" t="s">
        <v>35</v>
      </c>
      <c r="Q356" s="5" t="s">
        <v>35</v>
      </c>
      <c r="R356" s="5" t="s">
        <v>34</v>
      </c>
      <c r="S356" s="5" t="s">
        <v>34</v>
      </c>
      <c r="T356" s="5" t="s">
        <v>34</v>
      </c>
      <c r="U356" s="5" t="s">
        <v>34</v>
      </c>
      <c r="V356" s="35" t="s">
        <v>35</v>
      </c>
      <c r="W356" s="78" t="str">
        <f>HYPERLINK("http://www.nlsd113.com/","www.nlsd113.com")</f>
        <v>www.nlsd113.com</v>
      </c>
      <c r="X356" s="35" t="s">
        <v>34</v>
      </c>
    </row>
    <row r="357" spans="1:24" x14ac:dyDescent="0.25">
      <c r="A357" s="55" t="s">
        <v>1055</v>
      </c>
      <c r="B357" s="65" t="s">
        <v>1035</v>
      </c>
      <c r="C357" s="5" t="s">
        <v>1403</v>
      </c>
      <c r="D357" s="5">
        <v>54.126327000000003</v>
      </c>
      <c r="E357" s="72">
        <v>-108.443127</v>
      </c>
      <c r="F357" s="42" t="s">
        <v>31</v>
      </c>
      <c r="G357" s="5" t="s">
        <v>32</v>
      </c>
      <c r="H357" s="5" t="s">
        <v>33</v>
      </c>
      <c r="I357" s="5" t="s">
        <v>34</v>
      </c>
      <c r="J357" s="5">
        <v>24</v>
      </c>
      <c r="K357" s="35">
        <v>4615</v>
      </c>
      <c r="L357" s="42" t="s">
        <v>34</v>
      </c>
      <c r="M357" s="5" t="s">
        <v>34</v>
      </c>
      <c r="N357" s="5" t="s">
        <v>34</v>
      </c>
      <c r="O357" s="5" t="s">
        <v>35</v>
      </c>
      <c r="P357" s="5" t="s">
        <v>35</v>
      </c>
      <c r="Q357" s="5" t="s">
        <v>35</v>
      </c>
      <c r="R357" s="5" t="s">
        <v>34</v>
      </c>
      <c r="S357" s="5" t="s">
        <v>34</v>
      </c>
      <c r="T357" s="5" t="s">
        <v>34</v>
      </c>
      <c r="U357" s="5" t="s">
        <v>34</v>
      </c>
      <c r="V357" s="35" t="s">
        <v>35</v>
      </c>
      <c r="W357" s="78" t="str">
        <f>HYPERLINK("http://www.nwsd.ca/","www.nwsd.ca")</f>
        <v>www.nwsd.ca</v>
      </c>
      <c r="X357" s="35" t="s">
        <v>34</v>
      </c>
    </row>
    <row r="358" spans="1:24" x14ac:dyDescent="0.25">
      <c r="A358" s="55" t="s">
        <v>1057</v>
      </c>
      <c r="B358" s="65" t="s">
        <v>1035</v>
      </c>
      <c r="C358" s="5" t="s">
        <v>1384</v>
      </c>
      <c r="D358" s="5">
        <v>50.412537999999898</v>
      </c>
      <c r="E358" s="72">
        <v>-105.532385</v>
      </c>
      <c r="F358" s="42" t="s">
        <v>31</v>
      </c>
      <c r="G358" s="5" t="s">
        <v>32</v>
      </c>
      <c r="H358" s="5" t="s">
        <v>33</v>
      </c>
      <c r="I358" s="5" t="s">
        <v>34</v>
      </c>
      <c r="J358" s="5">
        <v>40</v>
      </c>
      <c r="K358" s="35">
        <v>6526</v>
      </c>
      <c r="L358" s="42" t="s">
        <v>34</v>
      </c>
      <c r="M358" s="5" t="s">
        <v>34</v>
      </c>
      <c r="N358" s="5" t="s">
        <v>34</v>
      </c>
      <c r="O358" s="5" t="s">
        <v>35</v>
      </c>
      <c r="P358" s="5" t="s">
        <v>35</v>
      </c>
      <c r="Q358" s="5" t="s">
        <v>35</v>
      </c>
      <c r="R358" s="5" t="s">
        <v>34</v>
      </c>
      <c r="S358" s="5" t="s">
        <v>34</v>
      </c>
      <c r="T358" s="5" t="s">
        <v>34</v>
      </c>
      <c r="U358" s="5" t="s">
        <v>34</v>
      </c>
      <c r="V358" s="35" t="s">
        <v>35</v>
      </c>
      <c r="W358" s="79" t="s">
        <v>1404</v>
      </c>
      <c r="X358" s="35" t="s">
        <v>34</v>
      </c>
    </row>
    <row r="359" spans="1:24" x14ac:dyDescent="0.25">
      <c r="A359" s="55" t="s">
        <v>1405</v>
      </c>
      <c r="B359" s="65" t="s">
        <v>1035</v>
      </c>
      <c r="C359" s="5" t="s">
        <v>1406</v>
      </c>
      <c r="D359" s="5">
        <v>52.317864999999898</v>
      </c>
      <c r="E359" s="72">
        <v>-106.576931</v>
      </c>
      <c r="F359" s="42" t="s">
        <v>31</v>
      </c>
      <c r="G359" s="5" t="s">
        <v>32</v>
      </c>
      <c r="H359" s="5" t="s">
        <v>33</v>
      </c>
      <c r="I359" s="5" t="s">
        <v>34</v>
      </c>
      <c r="J359" s="5">
        <v>45</v>
      </c>
      <c r="K359" s="35">
        <v>10139</v>
      </c>
      <c r="L359" s="42" t="s">
        <v>34</v>
      </c>
      <c r="M359" s="5" t="s">
        <v>34</v>
      </c>
      <c r="N359" s="5" t="s">
        <v>34</v>
      </c>
      <c r="O359" s="5" t="s">
        <v>35</v>
      </c>
      <c r="P359" s="5" t="s">
        <v>35</v>
      </c>
      <c r="Q359" s="5" t="s">
        <v>35</v>
      </c>
      <c r="R359" s="5" t="s">
        <v>34</v>
      </c>
      <c r="S359" s="5" t="s">
        <v>34</v>
      </c>
      <c r="T359" s="5" t="s">
        <v>34</v>
      </c>
      <c r="U359" s="5" t="s">
        <v>34</v>
      </c>
      <c r="V359" s="35" t="s">
        <v>35</v>
      </c>
      <c r="W359" s="78" t="str">
        <f>HYPERLINK("http://www.spiritsd.ca/","www.spiritsd.ca")</f>
        <v>www.spiritsd.ca</v>
      </c>
      <c r="X359" s="35" t="s">
        <v>34</v>
      </c>
    </row>
    <row r="360" spans="1:24" x14ac:dyDescent="0.25">
      <c r="A360" s="55" t="s">
        <v>1062</v>
      </c>
      <c r="B360" s="65" t="s">
        <v>1035</v>
      </c>
      <c r="C360" s="5" t="s">
        <v>1373</v>
      </c>
      <c r="D360" s="5">
        <v>50.525688000000002</v>
      </c>
      <c r="E360" s="72">
        <v>-104.619311999999</v>
      </c>
      <c r="F360" s="42" t="s">
        <v>31</v>
      </c>
      <c r="G360" s="5" t="s">
        <v>32</v>
      </c>
      <c r="H360" s="5" t="s">
        <v>33</v>
      </c>
      <c r="I360" s="5" t="s">
        <v>34</v>
      </c>
      <c r="J360" s="5">
        <v>38</v>
      </c>
      <c r="K360" s="35">
        <v>8039</v>
      </c>
      <c r="L360" s="42" t="s">
        <v>34</v>
      </c>
      <c r="M360" s="5" t="s">
        <v>34</v>
      </c>
      <c r="N360" s="5" t="s">
        <v>34</v>
      </c>
      <c r="O360" s="5" t="s">
        <v>35</v>
      </c>
      <c r="P360" s="5" t="s">
        <v>35</v>
      </c>
      <c r="Q360" s="5" t="s">
        <v>35</v>
      </c>
      <c r="R360" s="5" t="s">
        <v>34</v>
      </c>
      <c r="S360" s="5" t="s">
        <v>34</v>
      </c>
      <c r="T360" s="5" t="s">
        <v>34</v>
      </c>
      <c r="U360" s="5" t="s">
        <v>34</v>
      </c>
      <c r="V360" s="35" t="s">
        <v>35</v>
      </c>
      <c r="W360" s="78" t="str">
        <f>HYPERLINK("http://www.pvsd.ca/","www.pvsd.ca")</f>
        <v>www.pvsd.ca</v>
      </c>
      <c r="X360" s="35" t="s">
        <v>34</v>
      </c>
    </row>
    <row r="361" spans="1:24" x14ac:dyDescent="0.25">
      <c r="A361" s="55" t="s">
        <v>1066</v>
      </c>
      <c r="B361" s="65" t="s">
        <v>1035</v>
      </c>
      <c r="C361" s="5" t="s">
        <v>1407</v>
      </c>
      <c r="D361" s="5">
        <v>53.203220000000002</v>
      </c>
      <c r="E361" s="72">
        <v>-105.750570999999</v>
      </c>
      <c r="F361" s="42" t="s">
        <v>31</v>
      </c>
      <c r="G361" s="5" t="s">
        <v>32</v>
      </c>
      <c r="H361" s="5" t="s">
        <v>78</v>
      </c>
      <c r="I361" s="5" t="s">
        <v>34</v>
      </c>
      <c r="J361" s="5">
        <v>9</v>
      </c>
      <c r="K361" s="35">
        <v>3054</v>
      </c>
      <c r="L361" s="42" t="s">
        <v>34</v>
      </c>
      <c r="M361" s="5" t="s">
        <v>34</v>
      </c>
      <c r="N361" s="5" t="s">
        <v>34</v>
      </c>
      <c r="O361" s="5" t="s">
        <v>35</v>
      </c>
      <c r="P361" s="5" t="s">
        <v>35</v>
      </c>
      <c r="Q361" s="5" t="s">
        <v>35</v>
      </c>
      <c r="R361" s="5" t="s">
        <v>34</v>
      </c>
      <c r="S361" s="5" t="s">
        <v>34</v>
      </c>
      <c r="T361" s="5" t="s">
        <v>34</v>
      </c>
      <c r="U361" s="5" t="s">
        <v>34</v>
      </c>
      <c r="V361" s="35" t="s">
        <v>35</v>
      </c>
      <c r="W361" s="78" t="str">
        <f>HYPERLINK("http://pacsd.ca/","http://pacsd.ca")</f>
        <v>http://pacsd.ca</v>
      </c>
      <c r="X361" s="35" t="s">
        <v>34</v>
      </c>
    </row>
    <row r="362" spans="1:24" x14ac:dyDescent="0.25">
      <c r="A362" s="55" t="s">
        <v>1069</v>
      </c>
      <c r="B362" s="65" t="s">
        <v>1035</v>
      </c>
      <c r="C362" s="5" t="s">
        <v>1373</v>
      </c>
      <c r="D362" s="5">
        <v>50.443883999999898</v>
      </c>
      <c r="E362" s="72">
        <v>-104.62539700000001</v>
      </c>
      <c r="F362" s="42" t="s">
        <v>31</v>
      </c>
      <c r="G362" s="5" t="s">
        <v>32</v>
      </c>
      <c r="H362" s="5" t="s">
        <v>78</v>
      </c>
      <c r="I362" s="5" t="s">
        <v>34</v>
      </c>
      <c r="J362" s="5">
        <v>29</v>
      </c>
      <c r="K362" s="35">
        <v>10120</v>
      </c>
      <c r="L362" s="42" t="s">
        <v>34</v>
      </c>
      <c r="M362" s="5" t="s">
        <v>34</v>
      </c>
      <c r="N362" s="5" t="s">
        <v>34</v>
      </c>
      <c r="O362" s="5" t="s">
        <v>35</v>
      </c>
      <c r="P362" s="5" t="s">
        <v>35</v>
      </c>
      <c r="Q362" s="5" t="s">
        <v>35</v>
      </c>
      <c r="R362" s="5" t="s">
        <v>34</v>
      </c>
      <c r="S362" s="5" t="s">
        <v>34</v>
      </c>
      <c r="T362" s="5" t="s">
        <v>34</v>
      </c>
      <c r="U362" s="5" t="s">
        <v>34</v>
      </c>
      <c r="V362" s="35" t="s">
        <v>35</v>
      </c>
      <c r="W362" s="78" t="str">
        <f>HYPERLINK("http://www.rcsd.ca/","www.rcsd.ca")</f>
        <v>www.rcsd.ca</v>
      </c>
      <c r="X362" s="35" t="s">
        <v>34</v>
      </c>
    </row>
    <row r="363" spans="1:24" x14ac:dyDescent="0.25">
      <c r="A363" s="55" t="s">
        <v>1074</v>
      </c>
      <c r="B363" s="65" t="s">
        <v>1035</v>
      </c>
      <c r="C363" s="5" t="s">
        <v>1373</v>
      </c>
      <c r="D363" s="5">
        <v>50.462946000000002</v>
      </c>
      <c r="E363" s="72">
        <v>-104.604737</v>
      </c>
      <c r="F363" s="42" t="s">
        <v>31</v>
      </c>
      <c r="G363" s="5" t="s">
        <v>32</v>
      </c>
      <c r="H363" s="5" t="s">
        <v>33</v>
      </c>
      <c r="I363" s="5" t="s">
        <v>34</v>
      </c>
      <c r="J363" s="5">
        <v>53</v>
      </c>
      <c r="K363" s="35">
        <v>20665</v>
      </c>
      <c r="L363" s="42" t="s">
        <v>34</v>
      </c>
      <c r="M363" s="5" t="s">
        <v>34</v>
      </c>
      <c r="N363" s="5" t="s">
        <v>34</v>
      </c>
      <c r="O363" s="5" t="s">
        <v>35</v>
      </c>
      <c r="P363" s="5" t="s">
        <v>35</v>
      </c>
      <c r="Q363" s="5" t="s">
        <v>35</v>
      </c>
      <c r="R363" s="5" t="s">
        <v>34</v>
      </c>
      <c r="S363" s="5" t="s">
        <v>34</v>
      </c>
      <c r="T363" s="5" t="s">
        <v>34</v>
      </c>
      <c r="U363" s="5" t="s">
        <v>34</v>
      </c>
      <c r="V363" s="35" t="s">
        <v>35</v>
      </c>
      <c r="W363" s="78" t="str">
        <f>HYPERLINK("http://www.rbe.sk.ca/","www.rbe.sk.ca")</f>
        <v>www.rbe.sk.ca</v>
      </c>
      <c r="X363" s="35" t="s">
        <v>34</v>
      </c>
    </row>
    <row r="364" spans="1:24" x14ac:dyDescent="0.25">
      <c r="A364" s="55" t="s">
        <v>1076</v>
      </c>
      <c r="B364" s="65" t="s">
        <v>1035</v>
      </c>
      <c r="C364" s="5" t="s">
        <v>1407</v>
      </c>
      <c r="D364" s="5">
        <v>53.202705000000002</v>
      </c>
      <c r="E364" s="72">
        <v>-105.739339</v>
      </c>
      <c r="F364" s="42" t="s">
        <v>31</v>
      </c>
      <c r="G364" s="5" t="s">
        <v>32</v>
      </c>
      <c r="H364" s="5" t="s">
        <v>33</v>
      </c>
      <c r="I364" s="5" t="s">
        <v>34</v>
      </c>
      <c r="J364" s="5">
        <v>32</v>
      </c>
      <c r="K364" s="35">
        <v>8297</v>
      </c>
      <c r="L364" s="42" t="s">
        <v>34</v>
      </c>
      <c r="M364" s="5" t="s">
        <v>34</v>
      </c>
      <c r="N364" s="5" t="s">
        <v>34</v>
      </c>
      <c r="O364" s="5" t="s">
        <v>35</v>
      </c>
      <c r="P364" s="5" t="s">
        <v>35</v>
      </c>
      <c r="Q364" s="5" t="s">
        <v>35</v>
      </c>
      <c r="R364" s="5" t="s">
        <v>34</v>
      </c>
      <c r="S364" s="5" t="s">
        <v>34</v>
      </c>
      <c r="T364" s="5" t="s">
        <v>34</v>
      </c>
      <c r="U364" s="5" t="s">
        <v>34</v>
      </c>
      <c r="V364" s="35" t="s">
        <v>35</v>
      </c>
      <c r="W364" s="78" t="str">
        <f>HYPERLINK("http://www.srsd119.ca/","www.srsd119.ca")</f>
        <v>www.srsd119.ca</v>
      </c>
      <c r="X364" s="35" t="s">
        <v>34</v>
      </c>
    </row>
    <row r="365" spans="1:24" x14ac:dyDescent="0.25">
      <c r="A365" s="55" t="s">
        <v>1080</v>
      </c>
      <c r="B365" s="65" t="s">
        <v>1035</v>
      </c>
      <c r="C365" s="5" t="s">
        <v>1408</v>
      </c>
      <c r="D365" s="5">
        <v>52.127015999999898</v>
      </c>
      <c r="E365" s="72">
        <v>-106.662353</v>
      </c>
      <c r="F365" s="42" t="s">
        <v>31</v>
      </c>
      <c r="G365" s="5" t="s">
        <v>32</v>
      </c>
      <c r="H365" s="5" t="s">
        <v>33</v>
      </c>
      <c r="I365" s="5" t="s">
        <v>32</v>
      </c>
      <c r="J365" s="5">
        <v>53</v>
      </c>
      <c r="K365" s="35">
        <v>22167</v>
      </c>
      <c r="L365" s="42" t="s">
        <v>34</v>
      </c>
      <c r="M365" s="5" t="s">
        <v>34</v>
      </c>
      <c r="N365" s="5" t="s">
        <v>34</v>
      </c>
      <c r="O365" s="5" t="s">
        <v>35</v>
      </c>
      <c r="P365" s="5" t="s">
        <v>35</v>
      </c>
      <c r="Q365" s="5" t="s">
        <v>35</v>
      </c>
      <c r="R365" s="5" t="s">
        <v>34</v>
      </c>
      <c r="S365" s="5" t="s">
        <v>34</v>
      </c>
      <c r="T365" s="5" t="s">
        <v>32</v>
      </c>
      <c r="U365" s="5" t="s">
        <v>34</v>
      </c>
      <c r="V365" s="35" t="s">
        <v>35</v>
      </c>
      <c r="W365" s="78" t="str">
        <f>HYPERLINK("http://www.spsd.sk.ca/","www.spsd.sk.ca")</f>
        <v>www.spsd.sk.ca</v>
      </c>
      <c r="X365" s="35" t="s">
        <v>32</v>
      </c>
    </row>
    <row r="366" spans="1:24" x14ac:dyDescent="0.25">
      <c r="A366" s="55" t="s">
        <v>1087</v>
      </c>
      <c r="B366" s="65" t="s">
        <v>1035</v>
      </c>
      <c r="C366" s="5" t="s">
        <v>1381</v>
      </c>
      <c r="D366" s="5">
        <v>49.657778999999898</v>
      </c>
      <c r="E366" s="72">
        <v>-103.829157</v>
      </c>
      <c r="F366" s="42" t="s">
        <v>31</v>
      </c>
      <c r="G366" s="5" t="s">
        <v>32</v>
      </c>
      <c r="H366" s="5" t="s">
        <v>33</v>
      </c>
      <c r="I366" s="5" t="s">
        <v>34</v>
      </c>
      <c r="J366" s="5">
        <v>39</v>
      </c>
      <c r="K366" s="35">
        <v>8130</v>
      </c>
      <c r="L366" s="42" t="s">
        <v>34</v>
      </c>
      <c r="M366" s="5" t="s">
        <v>34</v>
      </c>
      <c r="N366" s="5" t="s">
        <v>34</v>
      </c>
      <c r="O366" s="5" t="s">
        <v>35</v>
      </c>
      <c r="P366" s="5" t="s">
        <v>35</v>
      </c>
      <c r="Q366" s="5" t="s">
        <v>35</v>
      </c>
      <c r="R366" s="5" t="s">
        <v>34</v>
      </c>
      <c r="S366" s="5" t="s">
        <v>34</v>
      </c>
      <c r="T366" s="5" t="s">
        <v>34</v>
      </c>
      <c r="U366" s="5" t="s">
        <v>34</v>
      </c>
      <c r="V366" s="35" t="s">
        <v>35</v>
      </c>
      <c r="W366" s="78" t="str">
        <f>HYPERLINK("http://www.cornerstonesd.ca/","www.cornerstonesd.ca")</f>
        <v>www.cornerstonesd.ca</v>
      </c>
      <c r="X366" s="35" t="s">
        <v>34</v>
      </c>
    </row>
    <row r="367" spans="1:24" x14ac:dyDescent="0.25">
      <c r="A367" s="55" t="s">
        <v>1088</v>
      </c>
      <c r="B367" s="65" t="s">
        <v>1035</v>
      </c>
      <c r="C367" s="5" t="s">
        <v>1408</v>
      </c>
      <c r="D367" s="5">
        <v>52.128039999999899</v>
      </c>
      <c r="E367" s="72">
        <v>-106.65894900000001</v>
      </c>
      <c r="F367" s="42" t="s">
        <v>31</v>
      </c>
      <c r="G367" s="5" t="s">
        <v>32</v>
      </c>
      <c r="H367" s="5" t="s">
        <v>78</v>
      </c>
      <c r="I367" s="5" t="s">
        <v>32</v>
      </c>
      <c r="J367" s="5">
        <v>45</v>
      </c>
      <c r="K367" s="35">
        <v>15959</v>
      </c>
      <c r="L367" s="42" t="s">
        <v>34</v>
      </c>
      <c r="M367" s="5" t="s">
        <v>34</v>
      </c>
      <c r="N367" s="5" t="s">
        <v>34</v>
      </c>
      <c r="O367" s="5" t="s">
        <v>35</v>
      </c>
      <c r="P367" s="5" t="s">
        <v>35</v>
      </c>
      <c r="Q367" s="5" t="s">
        <v>35</v>
      </c>
      <c r="R367" s="5" t="s">
        <v>34</v>
      </c>
      <c r="S367" s="5" t="s">
        <v>34</v>
      </c>
      <c r="T367" s="5" t="s">
        <v>34</v>
      </c>
      <c r="U367" s="5" t="s">
        <v>34</v>
      </c>
      <c r="V367" s="35" t="s">
        <v>35</v>
      </c>
      <c r="W367" s="78" t="str">
        <f>HYPERLINK("http://www.gscs.sk.ca/","www.gscs.sk.ca")</f>
        <v>www.gscs.sk.ca</v>
      </c>
      <c r="X367" s="35" t="s">
        <v>34</v>
      </c>
    </row>
    <row r="368" spans="1:24" x14ac:dyDescent="0.25">
      <c r="A368" s="55" t="s">
        <v>1095</v>
      </c>
      <c r="B368" s="65" t="s">
        <v>1035</v>
      </c>
      <c r="C368" s="5" t="s">
        <v>1409</v>
      </c>
      <c r="D368" s="5">
        <v>51.550404999999898</v>
      </c>
      <c r="E368" s="72">
        <v>-107.994153999999</v>
      </c>
      <c r="F368" s="42" t="s">
        <v>31</v>
      </c>
      <c r="G368" s="5" t="s">
        <v>32</v>
      </c>
      <c r="H368" s="5" t="s">
        <v>78</v>
      </c>
      <c r="I368" s="5" t="s">
        <v>34</v>
      </c>
      <c r="J368" s="5">
        <v>41</v>
      </c>
      <c r="K368" s="35">
        <v>4544</v>
      </c>
      <c r="L368" s="42" t="s">
        <v>34</v>
      </c>
      <c r="M368" s="5" t="s">
        <v>34</v>
      </c>
      <c r="N368" s="5" t="s">
        <v>34</v>
      </c>
      <c r="O368" s="5" t="s">
        <v>35</v>
      </c>
      <c r="P368" s="5" t="s">
        <v>35</v>
      </c>
      <c r="Q368" s="5" t="s">
        <v>35</v>
      </c>
      <c r="R368" s="5" t="s">
        <v>34</v>
      </c>
      <c r="S368" s="5" t="s">
        <v>34</v>
      </c>
      <c r="T368" s="5" t="s">
        <v>34</v>
      </c>
      <c r="U368" s="5" t="s">
        <v>34</v>
      </c>
      <c r="V368" s="35" t="s">
        <v>35</v>
      </c>
      <c r="W368" s="78" t="str">
        <f>HYPERLINK("http://www.sunwestsd.ca/","www.sunwestsd.ca")</f>
        <v>www.sunwestsd.ca</v>
      </c>
      <c r="X368" s="35" t="s">
        <v>34</v>
      </c>
    </row>
    <row r="369" spans="1:24" ht="50" x14ac:dyDescent="0.25">
      <c r="A369" s="55" t="s">
        <v>1410</v>
      </c>
      <c r="B369" s="65" t="s">
        <v>1411</v>
      </c>
      <c r="C369" s="5" t="s">
        <v>1412</v>
      </c>
      <c r="D369" s="5">
        <v>60.739840000000001</v>
      </c>
      <c r="E369" s="72">
        <v>-135.090858999999</v>
      </c>
      <c r="F369" s="42" t="s">
        <v>122</v>
      </c>
      <c r="G369" s="5" t="s">
        <v>34</v>
      </c>
      <c r="H369" s="5" t="s">
        <v>33</v>
      </c>
      <c r="I369" s="5" t="s">
        <v>34</v>
      </c>
      <c r="J369" s="5">
        <v>1</v>
      </c>
      <c r="K369" s="35">
        <v>209</v>
      </c>
      <c r="L369" s="42" t="s">
        <v>34</v>
      </c>
      <c r="M369" s="5" t="s">
        <v>34</v>
      </c>
      <c r="N369" s="5" t="s">
        <v>32</v>
      </c>
      <c r="O369" s="5" t="s">
        <v>36</v>
      </c>
      <c r="P369" s="5" t="s">
        <v>1220</v>
      </c>
      <c r="Q369" s="5" t="s">
        <v>1220</v>
      </c>
      <c r="R369" s="5" t="s">
        <v>34</v>
      </c>
      <c r="S369" s="5" t="s">
        <v>34</v>
      </c>
      <c r="T369" s="5" t="s">
        <v>34</v>
      </c>
      <c r="U369" s="5" t="s">
        <v>34</v>
      </c>
      <c r="V369" s="35" t="s">
        <v>35</v>
      </c>
      <c r="W369" s="80" t="s">
        <v>1657</v>
      </c>
      <c r="X369" s="35" t="s">
        <v>34</v>
      </c>
    </row>
    <row r="370" spans="1:24" x14ac:dyDescent="0.25">
      <c r="A370" s="55" t="s">
        <v>1413</v>
      </c>
      <c r="B370" s="65" t="s">
        <v>1411</v>
      </c>
      <c r="C370" s="5" t="s">
        <v>1412</v>
      </c>
      <c r="D370" s="5" t="s">
        <v>176</v>
      </c>
      <c r="E370" s="35" t="s">
        <v>176</v>
      </c>
      <c r="F370" s="42" t="s">
        <v>31</v>
      </c>
      <c r="G370" s="5" t="s">
        <v>32</v>
      </c>
      <c r="H370" s="5" t="s">
        <v>1191</v>
      </c>
      <c r="I370" s="5" t="s">
        <v>34</v>
      </c>
      <c r="J370" s="5">
        <v>8</v>
      </c>
      <c r="K370" s="35">
        <v>1525</v>
      </c>
      <c r="L370" s="42" t="s">
        <v>34</v>
      </c>
      <c r="M370" s="5" t="s">
        <v>34</v>
      </c>
      <c r="N370" s="5" t="s">
        <v>34</v>
      </c>
      <c r="O370" s="5" t="s">
        <v>35</v>
      </c>
      <c r="P370" s="5" t="s">
        <v>35</v>
      </c>
      <c r="Q370" s="5" t="s">
        <v>35</v>
      </c>
      <c r="R370" s="5" t="s">
        <v>34</v>
      </c>
      <c r="S370" s="5" t="s">
        <v>34</v>
      </c>
      <c r="T370" s="5" t="s">
        <v>34</v>
      </c>
      <c r="U370" s="5" t="s">
        <v>34</v>
      </c>
      <c r="V370" s="35" t="s">
        <v>35</v>
      </c>
      <c r="W370" s="78" t="str">
        <f>HYPERLINK("http://www.yrdsb.edu.on.ca/","www.yrdsb.edu.on.ca")</f>
        <v>www.yrdsb.edu.on.ca</v>
      </c>
      <c r="X370" s="35" t="s">
        <v>34</v>
      </c>
    </row>
    <row r="371" spans="1:24" x14ac:dyDescent="0.25">
      <c r="A371" s="55" t="s">
        <v>1414</v>
      </c>
      <c r="B371" s="65" t="s">
        <v>1411</v>
      </c>
      <c r="C371" s="5" t="s">
        <v>1412</v>
      </c>
      <c r="D371" s="5" t="s">
        <v>176</v>
      </c>
      <c r="E371" s="35" t="s">
        <v>176</v>
      </c>
      <c r="F371" s="42" t="s">
        <v>31</v>
      </c>
      <c r="G371" s="5" t="s">
        <v>32</v>
      </c>
      <c r="H371" s="5" t="s">
        <v>1191</v>
      </c>
      <c r="I371" s="5" t="s">
        <v>34</v>
      </c>
      <c r="J371" s="5">
        <v>9</v>
      </c>
      <c r="K371" s="35">
        <v>1636</v>
      </c>
      <c r="L371" s="42" t="s">
        <v>34</v>
      </c>
      <c r="M371" s="5" t="s">
        <v>34</v>
      </c>
      <c r="N371" s="5" t="s">
        <v>34</v>
      </c>
      <c r="O371" s="5" t="s">
        <v>35</v>
      </c>
      <c r="P371" s="5" t="s">
        <v>35</v>
      </c>
      <c r="Q371" s="5" t="s">
        <v>35</v>
      </c>
      <c r="R371" s="5" t="s">
        <v>34</v>
      </c>
      <c r="S371" s="5" t="s">
        <v>34</v>
      </c>
      <c r="T371" s="5" t="s">
        <v>34</v>
      </c>
      <c r="U371" s="5" t="s">
        <v>34</v>
      </c>
      <c r="V371" s="35" t="s">
        <v>35</v>
      </c>
      <c r="W371" s="79" t="s">
        <v>1415</v>
      </c>
      <c r="X371" s="35" t="s">
        <v>34</v>
      </c>
    </row>
    <row r="372" spans="1:24" x14ac:dyDescent="0.25">
      <c r="A372" s="55" t="s">
        <v>1416</v>
      </c>
      <c r="B372" s="65" t="s">
        <v>1411</v>
      </c>
      <c r="C372" s="5" t="s">
        <v>1412</v>
      </c>
      <c r="D372" s="5" t="s">
        <v>176</v>
      </c>
      <c r="E372" s="35" t="s">
        <v>176</v>
      </c>
      <c r="F372" s="42" t="s">
        <v>31</v>
      </c>
      <c r="G372" s="5" t="s">
        <v>32</v>
      </c>
      <c r="H372" s="5" t="s">
        <v>33</v>
      </c>
      <c r="I372" s="5" t="s">
        <v>34</v>
      </c>
      <c r="J372" s="5">
        <v>9</v>
      </c>
      <c r="K372" s="35">
        <v>710</v>
      </c>
      <c r="L372" s="42" t="s">
        <v>34</v>
      </c>
      <c r="M372" s="5" t="s">
        <v>34</v>
      </c>
      <c r="N372" s="5" t="s">
        <v>34</v>
      </c>
      <c r="O372" s="5" t="s">
        <v>35</v>
      </c>
      <c r="P372" s="5" t="s">
        <v>35</v>
      </c>
      <c r="Q372" s="5" t="s">
        <v>35</v>
      </c>
      <c r="R372" s="5" t="s">
        <v>34</v>
      </c>
      <c r="S372" s="5" t="s">
        <v>34</v>
      </c>
      <c r="T372" s="5" t="s">
        <v>34</v>
      </c>
      <c r="U372" s="5" t="s">
        <v>34</v>
      </c>
      <c r="V372" s="35" t="s">
        <v>35</v>
      </c>
      <c r="W372" s="79" t="s">
        <v>1415</v>
      </c>
      <c r="X372" s="35" t="s">
        <v>34</v>
      </c>
    </row>
    <row r="373" spans="1:24" x14ac:dyDescent="0.25">
      <c r="A373" s="55" t="s">
        <v>1417</v>
      </c>
      <c r="B373" s="65" t="s">
        <v>1411</v>
      </c>
      <c r="C373" s="5" t="s">
        <v>1412</v>
      </c>
      <c r="D373" s="5" t="s">
        <v>176</v>
      </c>
      <c r="E373" s="35" t="s">
        <v>176</v>
      </c>
      <c r="F373" s="42" t="s">
        <v>31</v>
      </c>
      <c r="G373" s="5" t="s">
        <v>32</v>
      </c>
      <c r="H373" s="5" t="s">
        <v>78</v>
      </c>
      <c r="I373" s="5" t="s">
        <v>34</v>
      </c>
      <c r="J373" s="5">
        <v>3</v>
      </c>
      <c r="K373" s="35">
        <v>943</v>
      </c>
      <c r="L373" s="42" t="s">
        <v>34</v>
      </c>
      <c r="M373" s="5" t="s">
        <v>34</v>
      </c>
      <c r="N373" s="5" t="s">
        <v>34</v>
      </c>
      <c r="O373" s="5" t="s">
        <v>35</v>
      </c>
      <c r="P373" s="5" t="s">
        <v>35</v>
      </c>
      <c r="Q373" s="5" t="s">
        <v>35</v>
      </c>
      <c r="R373" s="5" t="s">
        <v>34</v>
      </c>
      <c r="S373" s="5" t="s">
        <v>34</v>
      </c>
      <c r="T373" s="5" t="s">
        <v>34</v>
      </c>
      <c r="U373" s="5" t="s">
        <v>34</v>
      </c>
      <c r="V373" s="35" t="s">
        <v>35</v>
      </c>
      <c r="W373" s="79" t="s">
        <v>1415</v>
      </c>
      <c r="X373" s="35" t="s">
        <v>34</v>
      </c>
    </row>
    <row r="374" spans="1:24" x14ac:dyDescent="0.25">
      <c r="A374" s="55" t="s">
        <v>1096</v>
      </c>
      <c r="B374" s="65" t="s">
        <v>966</v>
      </c>
      <c r="C374" s="5" t="s">
        <v>1418</v>
      </c>
      <c r="D374" s="5">
        <v>50.41525</v>
      </c>
      <c r="E374" s="35">
        <v>-73.864346999999995</v>
      </c>
      <c r="F374" s="42" t="s">
        <v>1419</v>
      </c>
      <c r="G374" s="5" t="s">
        <v>32</v>
      </c>
      <c r="H374" s="5" t="s">
        <v>1420</v>
      </c>
      <c r="I374" s="5"/>
      <c r="J374" s="5">
        <v>15</v>
      </c>
      <c r="K374" s="35">
        <v>4267</v>
      </c>
      <c r="L374" s="42" t="s">
        <v>34</v>
      </c>
      <c r="M374" s="5" t="s">
        <v>34</v>
      </c>
      <c r="N374" s="5" t="s">
        <v>32</v>
      </c>
      <c r="O374" s="5">
        <v>3</v>
      </c>
      <c r="P374" s="5" t="s">
        <v>35</v>
      </c>
      <c r="Q374" s="5" t="s">
        <v>35</v>
      </c>
      <c r="R374" s="5" t="s">
        <v>34</v>
      </c>
      <c r="S374" s="5" t="s">
        <v>34</v>
      </c>
      <c r="T374" s="5" t="s">
        <v>34</v>
      </c>
      <c r="U374" s="5" t="s">
        <v>34</v>
      </c>
      <c r="V374" s="5">
        <v>0</v>
      </c>
      <c r="W374" s="81"/>
      <c r="X374" s="69"/>
    </row>
    <row r="375" spans="1:24" x14ac:dyDescent="0.25">
      <c r="A375" s="55" t="s">
        <v>1099</v>
      </c>
      <c r="B375" s="65" t="s">
        <v>966</v>
      </c>
      <c r="C375" s="5" t="s">
        <v>1353</v>
      </c>
      <c r="D375" s="5">
        <v>45.494979999999998</v>
      </c>
      <c r="E375" s="35">
        <v>-73.700355000000002</v>
      </c>
      <c r="F375" s="42" t="s">
        <v>1421</v>
      </c>
      <c r="G375" s="5" t="s">
        <v>32</v>
      </c>
      <c r="H375" s="5"/>
      <c r="I375" s="5"/>
      <c r="J375" s="5">
        <v>14</v>
      </c>
      <c r="K375" s="35">
        <v>340</v>
      </c>
      <c r="L375" s="42" t="s">
        <v>34</v>
      </c>
      <c r="M375" s="5" t="s">
        <v>34</v>
      </c>
      <c r="N375" s="5" t="s">
        <v>32</v>
      </c>
      <c r="O375" s="5">
        <v>4</v>
      </c>
      <c r="P375" s="5" t="s">
        <v>35</v>
      </c>
      <c r="Q375" s="5" t="s">
        <v>35</v>
      </c>
      <c r="R375" s="5" t="s">
        <v>34</v>
      </c>
      <c r="S375" s="5" t="s">
        <v>34</v>
      </c>
      <c r="T375" s="5" t="s">
        <v>34</v>
      </c>
      <c r="U375" s="5" t="s">
        <v>34</v>
      </c>
      <c r="V375" s="5">
        <v>0</v>
      </c>
      <c r="W375" s="81"/>
      <c r="X375" s="35"/>
    </row>
    <row r="376" spans="1:24" x14ac:dyDescent="0.25">
      <c r="A376" s="62" t="s">
        <v>1422</v>
      </c>
      <c r="B376" s="70" t="s">
        <v>966</v>
      </c>
      <c r="C376" s="31" t="s">
        <v>1423</v>
      </c>
      <c r="D376" s="31">
        <v>54.863460000000003</v>
      </c>
      <c r="E376" s="47">
        <v>-66.762379999999993</v>
      </c>
      <c r="F376" s="46" t="s">
        <v>1424</v>
      </c>
      <c r="G376" s="31" t="s">
        <v>32</v>
      </c>
      <c r="H376" s="31"/>
      <c r="I376" s="31"/>
      <c r="J376" s="31">
        <v>1</v>
      </c>
      <c r="K376" s="47"/>
      <c r="L376" s="46" t="s">
        <v>34</v>
      </c>
      <c r="M376" s="31" t="s">
        <v>34</v>
      </c>
      <c r="N376" s="31" t="s">
        <v>34</v>
      </c>
      <c r="O376" s="31" t="s">
        <v>35</v>
      </c>
      <c r="P376" s="31" t="s">
        <v>35</v>
      </c>
      <c r="Q376" s="31" t="s">
        <v>35</v>
      </c>
      <c r="R376" s="31" t="s">
        <v>34</v>
      </c>
      <c r="S376" s="31" t="s">
        <v>34</v>
      </c>
      <c r="T376" s="31" t="s">
        <v>34</v>
      </c>
      <c r="U376" s="31" t="s">
        <v>34</v>
      </c>
      <c r="V376" s="31">
        <v>0</v>
      </c>
      <c r="W376" s="82"/>
      <c r="X376" s="47"/>
    </row>
    <row r="378" spans="1:24" x14ac:dyDescent="0.25">
      <c r="R378" s="66">
        <f t="shared" ref="R378:V378" si="0">COUNTIF(R3:R376,"Yes")</f>
        <v>6</v>
      </c>
      <c r="S378" s="66">
        <f t="shared" si="0"/>
        <v>13</v>
      </c>
      <c r="T378" s="66">
        <f t="shared" si="0"/>
        <v>25</v>
      </c>
      <c r="U378" s="66">
        <f t="shared" si="0"/>
        <v>0</v>
      </c>
      <c r="V378" s="66">
        <f t="shared" si="0"/>
        <v>0</v>
      </c>
    </row>
  </sheetData>
  <hyperlinks>
    <hyperlink ref="W3" r:id="rId1"/>
    <hyperlink ref="W4" r:id="rId2"/>
    <hyperlink ref="W5" r:id="rId3"/>
    <hyperlink ref="W6" r:id="rId4"/>
    <hyperlink ref="W7" r:id="rId5"/>
    <hyperlink ref="W8" r:id="rId6"/>
    <hyperlink ref="W9" r:id="rId7"/>
    <hyperlink ref="W10" r:id="rId8"/>
    <hyperlink ref="W12" r:id="rId9"/>
    <hyperlink ref="W11" r:id="rId10"/>
    <hyperlink ref="W13" r:id="rId11"/>
    <hyperlink ref="W14" r:id="rId12"/>
    <hyperlink ref="W15" r:id="rId13"/>
    <hyperlink ref="W16" r:id="rId14"/>
    <hyperlink ref="W17" r:id="rId15"/>
    <hyperlink ref="W18" r:id="rId16"/>
    <hyperlink ref="W19" r:id="rId17"/>
    <hyperlink ref="W20" r:id="rId18"/>
    <hyperlink ref="W21" r:id="rId19"/>
    <hyperlink ref="W22" r:id="rId20"/>
    <hyperlink ref="W23" r:id="rId21"/>
    <hyperlink ref="W24" r:id="rId22"/>
    <hyperlink ref="W25" r:id="rId23"/>
    <hyperlink ref="W26" r:id="rId24"/>
    <hyperlink ref="W27" r:id="rId25"/>
    <hyperlink ref="W28" r:id="rId26"/>
    <hyperlink ref="W29" r:id="rId27"/>
    <hyperlink ref="W30" r:id="rId28"/>
    <hyperlink ref="W31" r:id="rId29"/>
    <hyperlink ref="W32" r:id="rId30"/>
    <hyperlink ref="W33" r:id="rId31"/>
    <hyperlink ref="W34" r:id="rId32"/>
    <hyperlink ref="W35" r:id="rId33"/>
    <hyperlink ref="W36" r:id="rId34"/>
    <hyperlink ref="W37" r:id="rId35"/>
    <hyperlink ref="W38" r:id="rId36"/>
    <hyperlink ref="W39" r:id="rId37"/>
    <hyperlink ref="W40" r:id="rId38"/>
    <hyperlink ref="W41" r:id="rId39"/>
    <hyperlink ref="W42" r:id="rId40"/>
    <hyperlink ref="W43" r:id="rId41"/>
    <hyperlink ref="W44" r:id="rId42"/>
    <hyperlink ref="W45" r:id="rId43"/>
    <hyperlink ref="W46" r:id="rId44"/>
    <hyperlink ref="W47" r:id="rId45"/>
    <hyperlink ref="W48" r:id="rId46"/>
    <hyperlink ref="W49" r:id="rId47"/>
    <hyperlink ref="W50" r:id="rId48"/>
    <hyperlink ref="W51" r:id="rId49"/>
    <hyperlink ref="W52" r:id="rId50"/>
    <hyperlink ref="W53" r:id="rId51"/>
    <hyperlink ref="W54" r:id="rId52"/>
    <hyperlink ref="W55" r:id="rId53"/>
    <hyperlink ref="W56" r:id="rId54"/>
    <hyperlink ref="W57" r:id="rId55"/>
    <hyperlink ref="W58" r:id="rId56"/>
    <hyperlink ref="W59" r:id="rId57"/>
    <hyperlink ref="W60" r:id="rId58"/>
    <hyperlink ref="W61" r:id="rId59"/>
    <hyperlink ref="W62" r:id="rId60"/>
    <hyperlink ref="W64" r:id="rId61"/>
    <hyperlink ref="W65" r:id="rId62"/>
    <hyperlink ref="W66" r:id="rId63"/>
    <hyperlink ref="W67" r:id="rId64"/>
    <hyperlink ref="W68" r:id="rId65"/>
    <hyperlink ref="W69" r:id="rId66"/>
    <hyperlink ref="W70" r:id="rId67"/>
    <hyperlink ref="W71" r:id="rId68"/>
    <hyperlink ref="W72" r:id="rId69"/>
    <hyperlink ref="W73" r:id="rId70"/>
    <hyperlink ref="W74" r:id="rId71"/>
    <hyperlink ref="W75" r:id="rId72"/>
    <hyperlink ref="W76" r:id="rId73"/>
    <hyperlink ref="W77" r:id="rId74"/>
    <hyperlink ref="W78" r:id="rId75"/>
    <hyperlink ref="W79" r:id="rId76"/>
    <hyperlink ref="W80" r:id="rId77"/>
    <hyperlink ref="W81" r:id="rId78"/>
    <hyperlink ref="W82" r:id="rId79"/>
    <hyperlink ref="W83" r:id="rId80"/>
    <hyperlink ref="W84" r:id="rId81"/>
    <hyperlink ref="W85" r:id="rId82"/>
    <hyperlink ref="W86" r:id="rId83"/>
    <hyperlink ref="W87" r:id="rId84"/>
    <hyperlink ref="W88" r:id="rId85"/>
    <hyperlink ref="W89" r:id="rId86"/>
    <hyperlink ref="W90" r:id="rId87"/>
    <hyperlink ref="W91" r:id="rId88"/>
    <hyperlink ref="W92" r:id="rId89"/>
    <hyperlink ref="W93" r:id="rId90"/>
    <hyperlink ref="W94" r:id="rId91"/>
    <hyperlink ref="W95" r:id="rId92"/>
    <hyperlink ref="W96" r:id="rId93"/>
    <hyperlink ref="W97" r:id="rId94"/>
    <hyperlink ref="W98" r:id="rId95"/>
    <hyperlink ref="W99" r:id="rId96"/>
    <hyperlink ref="W100" r:id="rId97"/>
    <hyperlink ref="W101" r:id="rId98"/>
    <hyperlink ref="W102" r:id="rId99"/>
    <hyperlink ref="W103" r:id="rId100"/>
    <hyperlink ref="W104" r:id="rId101"/>
    <hyperlink ref="W105" r:id="rId102"/>
    <hyperlink ref="W106" r:id="rId103"/>
    <hyperlink ref="W107" r:id="rId104"/>
    <hyperlink ref="W108" r:id="rId105"/>
    <hyperlink ref="W109" r:id="rId106"/>
    <hyperlink ref="W110" r:id="rId107"/>
    <hyperlink ref="W111" r:id="rId108"/>
    <hyperlink ref="W112" r:id="rId109"/>
    <hyperlink ref="W113" r:id="rId110"/>
    <hyperlink ref="W114" r:id="rId111"/>
    <hyperlink ref="W115" r:id="rId112"/>
    <hyperlink ref="W116" r:id="rId113"/>
    <hyperlink ref="W117" r:id="rId114"/>
    <hyperlink ref="W118" r:id="rId115"/>
    <hyperlink ref="W119" r:id="rId116"/>
    <hyperlink ref="W120" r:id="rId117"/>
    <hyperlink ref="W121" r:id="rId118"/>
    <hyperlink ref="W122" r:id="rId119"/>
    <hyperlink ref="W123" r:id="rId120"/>
    <hyperlink ref="W157" r:id="rId121"/>
    <hyperlink ref="W159" r:id="rId122"/>
    <hyperlink ref="W161" r:id="rId123"/>
    <hyperlink ref="W162" r:id="rId124"/>
    <hyperlink ref="W163" r:id="rId125"/>
    <hyperlink ref="W164" r:id="rId126"/>
    <hyperlink ref="W165" r:id="rId127"/>
    <hyperlink ref="W166" r:id="rId128"/>
    <hyperlink ref="W167" r:id="rId129"/>
    <hyperlink ref="W174" r:id="rId130"/>
    <hyperlink ref="W180" r:id="rId131"/>
    <hyperlink ref="W185" r:id="rId132"/>
    <hyperlink ref="W187" r:id="rId133"/>
    <hyperlink ref="W188" r:id="rId134"/>
    <hyperlink ref="W189" r:id="rId135"/>
    <hyperlink ref="W190" r:id="rId136"/>
    <hyperlink ref="W196" r:id="rId137"/>
    <hyperlink ref="W201" r:id="rId138"/>
    <hyperlink ref="W225" r:id="rId139"/>
    <hyperlink ref="W232" r:id="rId140"/>
    <hyperlink ref="W233" r:id="rId141"/>
    <hyperlink ref="W234" r:id="rId142" display="http://www.opsba.org/index.php?q=who_we_are/member_boards/moosonee_district_school_area_board"/>
    <hyperlink ref="W243" r:id="rId143"/>
    <hyperlink ref="W270" r:id="rId144"/>
    <hyperlink ref="W302" r:id="rId145"/>
    <hyperlink ref="W334" r:id="rId146"/>
    <hyperlink ref="W335" r:id="rId147"/>
    <hyperlink ref="W338" r:id="rId148"/>
    <hyperlink ref="W339" r:id="rId149"/>
    <hyperlink ref="W340" r:id="rId150"/>
    <hyperlink ref="W345" r:id="rId151"/>
    <hyperlink ref="W353" r:id="rId152"/>
    <hyperlink ref="W354" r:id="rId153"/>
    <hyperlink ref="W369" r:id="rId154" display="http://commissionscolaire.csfy.ca/fr/Foire_aux_questions_83.html"/>
  </hyperlinks>
  <pageMargins left="0.7" right="0.7" top="0.75" bottom="0.75" header="0.3" footer="0.3"/>
  <tableParts count="1">
    <tablePart r:id="rId15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91"/>
  <sheetViews>
    <sheetView tabSelected="1"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W261" sqref="W261"/>
    </sheetView>
  </sheetViews>
  <sheetFormatPr defaultColWidth="13.6328125" defaultRowHeight="15" customHeight="1" x14ac:dyDescent="0.25"/>
  <cols>
    <col min="1" max="1" width="43.81640625" style="12" customWidth="1"/>
    <col min="6" max="6" width="25.81640625" customWidth="1"/>
    <col min="21" max="21" width="84.453125" style="12" bestFit="1" customWidth="1"/>
    <col min="22" max="22" width="69.54296875" style="91" customWidth="1"/>
    <col min="23" max="23" width="76.26953125" style="88" customWidth="1"/>
    <col min="24" max="16384" width="13.6328125" style="14"/>
  </cols>
  <sheetData>
    <row r="1" spans="1:23" s="28" customFormat="1" ht="18" x14ac:dyDescent="0.4">
      <c r="A1" s="26" t="s">
        <v>1430</v>
      </c>
      <c r="B1" s="27"/>
      <c r="C1" s="33"/>
      <c r="D1" s="40" t="s">
        <v>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33"/>
      <c r="P1" s="51" t="s">
        <v>2</v>
      </c>
      <c r="Q1" s="27"/>
      <c r="R1" s="27"/>
      <c r="S1" s="33"/>
      <c r="T1" s="51" t="s">
        <v>1429</v>
      </c>
      <c r="U1" s="26"/>
      <c r="V1" s="89"/>
      <c r="W1" s="85"/>
    </row>
    <row r="2" spans="1:23" s="13" customFormat="1" ht="34.5" customHeight="1" x14ac:dyDescent="0.3">
      <c r="A2" s="15"/>
      <c r="B2" s="16" t="s">
        <v>4</v>
      </c>
      <c r="C2" s="34" t="s">
        <v>0</v>
      </c>
      <c r="D2" s="41" t="s">
        <v>37</v>
      </c>
      <c r="E2" s="16" t="s">
        <v>40</v>
      </c>
      <c r="F2" s="16" t="s">
        <v>41</v>
      </c>
      <c r="G2" s="16" t="s">
        <v>42</v>
      </c>
      <c r="H2" s="16" t="s">
        <v>43</v>
      </c>
      <c r="I2" s="16" t="s">
        <v>44</v>
      </c>
      <c r="J2" s="16" t="s">
        <v>45</v>
      </c>
      <c r="K2" s="34" t="s">
        <v>46</v>
      </c>
      <c r="L2" s="48" t="s">
        <v>47</v>
      </c>
      <c r="M2" s="16" t="s">
        <v>52</v>
      </c>
      <c r="N2" s="16" t="s">
        <v>53</v>
      </c>
      <c r="O2" s="34" t="s">
        <v>54</v>
      </c>
      <c r="P2" s="48" t="s">
        <v>55</v>
      </c>
      <c r="Q2" s="16" t="s">
        <v>57</v>
      </c>
      <c r="R2" s="16" t="s">
        <v>58</v>
      </c>
      <c r="S2" s="34" t="s">
        <v>59</v>
      </c>
      <c r="T2" s="48" t="s">
        <v>7</v>
      </c>
      <c r="U2" s="15" t="s">
        <v>60</v>
      </c>
      <c r="V2" s="76" t="s">
        <v>62</v>
      </c>
      <c r="W2" s="76"/>
    </row>
    <row r="3" spans="1:23" ht="13.5" customHeight="1" x14ac:dyDescent="0.25">
      <c r="A3" s="9" t="s">
        <v>28</v>
      </c>
      <c r="B3" s="5" t="s">
        <v>29</v>
      </c>
      <c r="C3" s="35" t="s">
        <v>32</v>
      </c>
      <c r="D3" s="42" t="s">
        <v>65</v>
      </c>
      <c r="E3" s="5">
        <v>2006</v>
      </c>
      <c r="F3" s="5" t="s">
        <v>46</v>
      </c>
      <c r="G3" s="17" t="s">
        <v>34</v>
      </c>
      <c r="H3" s="17" t="s">
        <v>34</v>
      </c>
      <c r="I3" s="17" t="s">
        <v>34</v>
      </c>
      <c r="J3" s="17" t="s">
        <v>34</v>
      </c>
      <c r="K3" s="36" t="s">
        <v>32</v>
      </c>
      <c r="L3" s="49" t="s">
        <v>34</v>
      </c>
      <c r="M3" s="17" t="s">
        <v>32</v>
      </c>
      <c r="N3" s="17" t="s">
        <v>34</v>
      </c>
      <c r="O3" s="36" t="s">
        <v>34</v>
      </c>
      <c r="P3" s="49" t="s">
        <v>34</v>
      </c>
      <c r="Q3" s="17" t="s">
        <v>34</v>
      </c>
      <c r="R3" s="17" t="s">
        <v>32</v>
      </c>
      <c r="S3" s="36" t="s">
        <v>34</v>
      </c>
      <c r="T3" s="42" t="s">
        <v>66</v>
      </c>
      <c r="U3" s="7" t="s">
        <v>67</v>
      </c>
      <c r="V3" s="92" t="s">
        <v>68</v>
      </c>
      <c r="W3" s="86"/>
    </row>
    <row r="4" spans="1:23" ht="13.5" customHeight="1" x14ac:dyDescent="0.25">
      <c r="A4" s="9" t="s">
        <v>69</v>
      </c>
      <c r="B4" s="5" t="s">
        <v>29</v>
      </c>
      <c r="C4" s="35" t="s">
        <v>32</v>
      </c>
      <c r="D4" s="43" t="s">
        <v>71</v>
      </c>
      <c r="E4" s="5">
        <v>1996</v>
      </c>
      <c r="F4" s="5" t="s">
        <v>46</v>
      </c>
      <c r="G4" s="17" t="s">
        <v>34</v>
      </c>
      <c r="H4" s="17" t="s">
        <v>34</v>
      </c>
      <c r="I4" s="17" t="s">
        <v>34</v>
      </c>
      <c r="J4" s="17" t="s">
        <v>34</v>
      </c>
      <c r="K4" s="36" t="s">
        <v>32</v>
      </c>
      <c r="L4" s="49" t="s">
        <v>34</v>
      </c>
      <c r="M4" s="17" t="s">
        <v>34</v>
      </c>
      <c r="N4" s="17" t="s">
        <v>32</v>
      </c>
      <c r="O4" s="36" t="s">
        <v>34</v>
      </c>
      <c r="P4" s="49" t="s">
        <v>34</v>
      </c>
      <c r="Q4" s="17" t="s">
        <v>34</v>
      </c>
      <c r="R4" s="17" t="s">
        <v>34</v>
      </c>
      <c r="S4" s="36" t="s">
        <v>32</v>
      </c>
      <c r="T4" s="42" t="s">
        <v>72</v>
      </c>
      <c r="U4" s="7" t="s">
        <v>73</v>
      </c>
      <c r="V4" s="92" t="s">
        <v>1658</v>
      </c>
      <c r="W4" s="86"/>
    </row>
    <row r="5" spans="1:23" ht="13.5" customHeight="1" x14ac:dyDescent="0.25">
      <c r="A5" s="9" t="s">
        <v>74</v>
      </c>
      <c r="B5" s="5" t="s">
        <v>29</v>
      </c>
      <c r="C5" s="35" t="s">
        <v>32</v>
      </c>
      <c r="D5" s="43" t="s">
        <v>75</v>
      </c>
      <c r="E5" s="5" t="s">
        <v>35</v>
      </c>
      <c r="F5" s="5" t="s">
        <v>45</v>
      </c>
      <c r="G5" s="17" t="s">
        <v>34</v>
      </c>
      <c r="H5" s="17" t="s">
        <v>34</v>
      </c>
      <c r="I5" s="17" t="s">
        <v>34</v>
      </c>
      <c r="J5" s="17" t="s">
        <v>32</v>
      </c>
      <c r="K5" s="36" t="s">
        <v>34</v>
      </c>
      <c r="L5" s="49" t="s">
        <v>34</v>
      </c>
      <c r="M5" s="17" t="s">
        <v>34</v>
      </c>
      <c r="N5" s="17" t="s">
        <v>34</v>
      </c>
      <c r="O5" s="36" t="s">
        <v>34</v>
      </c>
      <c r="P5" s="49" t="s">
        <v>34</v>
      </c>
      <c r="Q5" s="17" t="s">
        <v>34</v>
      </c>
      <c r="R5" s="17" t="s">
        <v>32</v>
      </c>
      <c r="S5" s="36" t="s">
        <v>34</v>
      </c>
      <c r="T5" s="42" t="s">
        <v>66</v>
      </c>
      <c r="U5" s="7" t="s">
        <v>76</v>
      </c>
      <c r="V5" s="93" t="str">
        <f>HYPERLINK("https://www.cssd.ab.ca/files/media/Environmental_stewardship.pdf","https://www.cssd.ab.ca/files/media/Environmental_stewardship.pdf")</f>
        <v>https://www.cssd.ab.ca/files/media/Environmental_stewardship.pdf</v>
      </c>
      <c r="W5" s="86"/>
    </row>
    <row r="6" spans="1:23" ht="13.5" customHeight="1" x14ac:dyDescent="0.25">
      <c r="A6" s="9" t="s">
        <v>74</v>
      </c>
      <c r="B6" s="5" t="s">
        <v>29</v>
      </c>
      <c r="C6" s="35" t="s">
        <v>32</v>
      </c>
      <c r="D6" s="43" t="s">
        <v>75</v>
      </c>
      <c r="E6" s="5" t="s">
        <v>35</v>
      </c>
      <c r="F6" s="5" t="s">
        <v>43</v>
      </c>
      <c r="G6" s="17" t="s">
        <v>34</v>
      </c>
      <c r="H6" s="17" t="s">
        <v>32</v>
      </c>
      <c r="I6" s="17" t="s">
        <v>34</v>
      </c>
      <c r="J6" s="17" t="s">
        <v>34</v>
      </c>
      <c r="K6" s="36" t="s">
        <v>34</v>
      </c>
      <c r="L6" s="49" t="s">
        <v>34</v>
      </c>
      <c r="M6" s="17" t="s">
        <v>34</v>
      </c>
      <c r="N6" s="17" t="s">
        <v>34</v>
      </c>
      <c r="O6" s="36" t="s">
        <v>34</v>
      </c>
      <c r="P6" s="49" t="s">
        <v>34</v>
      </c>
      <c r="Q6" s="17" t="s">
        <v>34</v>
      </c>
      <c r="R6" s="17" t="s">
        <v>32</v>
      </c>
      <c r="S6" s="36" t="s">
        <v>34</v>
      </c>
      <c r="T6" s="42" t="s">
        <v>66</v>
      </c>
      <c r="U6" s="7" t="s">
        <v>79</v>
      </c>
      <c r="V6" s="94" t="s">
        <v>1432</v>
      </c>
      <c r="W6" s="86"/>
    </row>
    <row r="7" spans="1:23" ht="13.5" customHeight="1" x14ac:dyDescent="0.25">
      <c r="A7" s="9" t="s">
        <v>74</v>
      </c>
      <c r="B7" s="5" t="s">
        <v>29</v>
      </c>
      <c r="C7" s="35" t="s">
        <v>32</v>
      </c>
      <c r="D7" s="43" t="s">
        <v>75</v>
      </c>
      <c r="E7" s="5" t="s">
        <v>35</v>
      </c>
      <c r="F7" s="5" t="s">
        <v>46</v>
      </c>
      <c r="G7" s="17" t="s">
        <v>34</v>
      </c>
      <c r="H7" s="17" t="s">
        <v>34</v>
      </c>
      <c r="I7" s="17" t="s">
        <v>34</v>
      </c>
      <c r="J7" s="17" t="s">
        <v>34</v>
      </c>
      <c r="K7" s="36" t="s">
        <v>32</v>
      </c>
      <c r="L7" s="49" t="s">
        <v>34</v>
      </c>
      <c r="M7" s="17" t="s">
        <v>34</v>
      </c>
      <c r="N7" s="17" t="s">
        <v>32</v>
      </c>
      <c r="O7" s="36" t="s">
        <v>34</v>
      </c>
      <c r="P7" s="49" t="s">
        <v>34</v>
      </c>
      <c r="Q7" s="17" t="s">
        <v>34</v>
      </c>
      <c r="R7" s="17" t="s">
        <v>34</v>
      </c>
      <c r="S7" s="36" t="s">
        <v>32</v>
      </c>
      <c r="T7" s="42" t="s">
        <v>66</v>
      </c>
      <c r="U7" s="7" t="s">
        <v>80</v>
      </c>
      <c r="V7" s="94" t="s">
        <v>1433</v>
      </c>
      <c r="W7" s="86"/>
    </row>
    <row r="8" spans="1:23" ht="13.5" customHeight="1" x14ac:dyDescent="0.25">
      <c r="A8" s="9" t="s">
        <v>81</v>
      </c>
      <c r="B8" s="5" t="s">
        <v>29</v>
      </c>
      <c r="C8" s="35" t="s">
        <v>32</v>
      </c>
      <c r="D8" s="43" t="s">
        <v>82</v>
      </c>
      <c r="E8" s="5">
        <v>2003</v>
      </c>
      <c r="F8" s="5" t="s">
        <v>43</v>
      </c>
      <c r="G8" s="17" t="s">
        <v>34</v>
      </c>
      <c r="H8" s="17" t="s">
        <v>32</v>
      </c>
      <c r="I8" s="17" t="s">
        <v>34</v>
      </c>
      <c r="J8" s="17" t="s">
        <v>34</v>
      </c>
      <c r="K8" s="36" t="s">
        <v>34</v>
      </c>
      <c r="L8" s="49" t="s">
        <v>34</v>
      </c>
      <c r="M8" s="17" t="s">
        <v>34</v>
      </c>
      <c r="N8" s="17" t="s">
        <v>34</v>
      </c>
      <c r="O8" s="36" t="s">
        <v>34</v>
      </c>
      <c r="P8" s="49" t="s">
        <v>34</v>
      </c>
      <c r="Q8" s="17" t="s">
        <v>34</v>
      </c>
      <c r="R8" s="17" t="s">
        <v>32</v>
      </c>
      <c r="S8" s="36" t="s">
        <v>34</v>
      </c>
      <c r="T8" s="42" t="s">
        <v>66</v>
      </c>
      <c r="U8" s="7" t="s">
        <v>83</v>
      </c>
      <c r="V8" s="92" t="s">
        <v>1659</v>
      </c>
      <c r="W8" s="86"/>
    </row>
    <row r="9" spans="1:23" ht="13.5" customHeight="1" x14ac:dyDescent="0.25">
      <c r="A9" s="9" t="s">
        <v>85</v>
      </c>
      <c r="B9" s="5" t="s">
        <v>29</v>
      </c>
      <c r="C9" s="35" t="s">
        <v>32</v>
      </c>
      <c r="D9" s="42">
        <v>2011</v>
      </c>
      <c r="E9" s="5">
        <v>2011</v>
      </c>
      <c r="F9" s="5" t="s">
        <v>46</v>
      </c>
      <c r="G9" s="17" t="s">
        <v>34</v>
      </c>
      <c r="H9" s="17" t="s">
        <v>34</v>
      </c>
      <c r="I9" s="17" t="s">
        <v>34</v>
      </c>
      <c r="J9" s="17" t="s">
        <v>34</v>
      </c>
      <c r="K9" s="36" t="s">
        <v>32</v>
      </c>
      <c r="L9" s="49" t="s">
        <v>34</v>
      </c>
      <c r="M9" s="17" t="s">
        <v>34</v>
      </c>
      <c r="N9" s="17" t="s">
        <v>32</v>
      </c>
      <c r="O9" s="36" t="s">
        <v>34</v>
      </c>
      <c r="P9" s="49" t="s">
        <v>34</v>
      </c>
      <c r="Q9" s="17" t="s">
        <v>34</v>
      </c>
      <c r="R9" s="17" t="s">
        <v>34</v>
      </c>
      <c r="S9" s="36" t="s">
        <v>32</v>
      </c>
      <c r="T9" s="42" t="s">
        <v>66</v>
      </c>
      <c r="U9" s="7" t="s">
        <v>86</v>
      </c>
      <c r="V9" s="92" t="s">
        <v>1660</v>
      </c>
      <c r="W9" s="86"/>
    </row>
    <row r="10" spans="1:23" ht="13.5" customHeight="1" x14ac:dyDescent="0.25">
      <c r="A10" s="9" t="s">
        <v>87</v>
      </c>
      <c r="B10" s="5" t="s">
        <v>29</v>
      </c>
      <c r="C10" s="35" t="s">
        <v>32</v>
      </c>
      <c r="D10" s="43" t="s">
        <v>75</v>
      </c>
      <c r="E10" s="5" t="s">
        <v>35</v>
      </c>
      <c r="F10" s="5" t="s">
        <v>46</v>
      </c>
      <c r="G10" s="17" t="s">
        <v>34</v>
      </c>
      <c r="H10" s="17" t="s">
        <v>34</v>
      </c>
      <c r="I10" s="17" t="s">
        <v>34</v>
      </c>
      <c r="J10" s="17" t="s">
        <v>34</v>
      </c>
      <c r="K10" s="36" t="s">
        <v>32</v>
      </c>
      <c r="L10" s="49" t="s">
        <v>34</v>
      </c>
      <c r="M10" s="17" t="s">
        <v>32</v>
      </c>
      <c r="N10" s="17" t="s">
        <v>34</v>
      </c>
      <c r="O10" s="36" t="s">
        <v>34</v>
      </c>
      <c r="P10" s="49" t="s">
        <v>34</v>
      </c>
      <c r="Q10" s="17" t="s">
        <v>34</v>
      </c>
      <c r="R10" s="17" t="s">
        <v>34</v>
      </c>
      <c r="S10" s="36" t="s">
        <v>32</v>
      </c>
      <c r="T10" s="42" t="s">
        <v>66</v>
      </c>
      <c r="U10" s="7" t="s">
        <v>88</v>
      </c>
      <c r="V10" s="95" t="s">
        <v>1663</v>
      </c>
    </row>
    <row r="11" spans="1:23" ht="13.5" customHeight="1" x14ac:dyDescent="0.25">
      <c r="A11" s="9" t="s">
        <v>90</v>
      </c>
      <c r="B11" s="5" t="s">
        <v>29</v>
      </c>
      <c r="C11" s="35" t="s">
        <v>32</v>
      </c>
      <c r="D11" s="43" t="s">
        <v>91</v>
      </c>
      <c r="E11" s="5">
        <v>2000</v>
      </c>
      <c r="F11" s="5" t="s">
        <v>92</v>
      </c>
      <c r="G11" s="17" t="s">
        <v>34</v>
      </c>
      <c r="H11" s="17" t="s">
        <v>32</v>
      </c>
      <c r="I11" s="17" t="s">
        <v>32</v>
      </c>
      <c r="J11" s="17" t="s">
        <v>34</v>
      </c>
      <c r="K11" s="36" t="s">
        <v>32</v>
      </c>
      <c r="L11" s="49" t="s">
        <v>34</v>
      </c>
      <c r="M11" s="17" t="s">
        <v>34</v>
      </c>
      <c r="N11" s="17" t="s">
        <v>34</v>
      </c>
      <c r="O11" s="36" t="s">
        <v>34</v>
      </c>
      <c r="P11" s="49" t="s">
        <v>34</v>
      </c>
      <c r="Q11" s="17" t="s">
        <v>34</v>
      </c>
      <c r="R11" s="17" t="s">
        <v>32</v>
      </c>
      <c r="S11" s="36" t="s">
        <v>34</v>
      </c>
      <c r="T11" s="42" t="s">
        <v>66</v>
      </c>
      <c r="U11" s="7" t="s">
        <v>93</v>
      </c>
      <c r="V11" s="92" t="s">
        <v>1661</v>
      </c>
      <c r="W11" s="86"/>
    </row>
    <row r="12" spans="1:23" ht="13.5" customHeight="1" x14ac:dyDescent="0.25">
      <c r="A12" s="9" t="s">
        <v>94</v>
      </c>
      <c r="B12" s="5" t="s">
        <v>29</v>
      </c>
      <c r="C12" s="35" t="s">
        <v>32</v>
      </c>
      <c r="D12" s="43" t="s">
        <v>95</v>
      </c>
      <c r="E12" s="5">
        <v>2010</v>
      </c>
      <c r="F12" s="5" t="s">
        <v>45</v>
      </c>
      <c r="G12" s="17" t="s">
        <v>34</v>
      </c>
      <c r="H12" s="17" t="s">
        <v>34</v>
      </c>
      <c r="I12" s="17" t="s">
        <v>34</v>
      </c>
      <c r="J12" s="17" t="s">
        <v>32</v>
      </c>
      <c r="K12" s="36" t="s">
        <v>34</v>
      </c>
      <c r="L12" s="49" t="s">
        <v>34</v>
      </c>
      <c r="M12" s="17" t="s">
        <v>34</v>
      </c>
      <c r="N12" s="17" t="s">
        <v>34</v>
      </c>
      <c r="O12" s="36" t="s">
        <v>34</v>
      </c>
      <c r="P12" s="49" t="s">
        <v>34</v>
      </c>
      <c r="Q12" s="17" t="s">
        <v>34</v>
      </c>
      <c r="R12" s="17" t="s">
        <v>32</v>
      </c>
      <c r="S12" s="36" t="s">
        <v>34</v>
      </c>
      <c r="T12" s="42" t="s">
        <v>66</v>
      </c>
      <c r="U12" s="7" t="s">
        <v>96</v>
      </c>
      <c r="V12" s="92" t="s">
        <v>1662</v>
      </c>
      <c r="W12" s="86"/>
    </row>
    <row r="13" spans="1:23" ht="13.5" customHeight="1" x14ac:dyDescent="0.25">
      <c r="A13" s="9" t="s">
        <v>97</v>
      </c>
      <c r="B13" s="5" t="s">
        <v>29</v>
      </c>
      <c r="C13" s="35" t="s">
        <v>32</v>
      </c>
      <c r="D13" s="43" t="s">
        <v>98</v>
      </c>
      <c r="E13" s="5">
        <v>2012</v>
      </c>
      <c r="F13" s="5" t="s">
        <v>46</v>
      </c>
      <c r="G13" s="17" t="s">
        <v>34</v>
      </c>
      <c r="H13" s="17" t="s">
        <v>34</v>
      </c>
      <c r="I13" s="17" t="s">
        <v>34</v>
      </c>
      <c r="J13" s="17" t="s">
        <v>34</v>
      </c>
      <c r="K13" s="36" t="s">
        <v>32</v>
      </c>
      <c r="L13" s="49" t="s">
        <v>34</v>
      </c>
      <c r="M13" s="17" t="s">
        <v>34</v>
      </c>
      <c r="N13" s="17" t="s">
        <v>32</v>
      </c>
      <c r="O13" s="36" t="s">
        <v>34</v>
      </c>
      <c r="P13" s="49" t="s">
        <v>34</v>
      </c>
      <c r="Q13" s="17" t="s">
        <v>34</v>
      </c>
      <c r="R13" s="17" t="s">
        <v>32</v>
      </c>
      <c r="S13" s="36" t="s">
        <v>34</v>
      </c>
      <c r="T13" s="42" t="s">
        <v>66</v>
      </c>
      <c r="U13" s="7" t="s">
        <v>99</v>
      </c>
      <c r="V13" s="92" t="s">
        <v>1664</v>
      </c>
      <c r="W13" s="86"/>
    </row>
    <row r="14" spans="1:23" ht="13.5" customHeight="1" x14ac:dyDescent="0.25">
      <c r="A14" s="9" t="s">
        <v>100</v>
      </c>
      <c r="B14" s="5" t="s">
        <v>29</v>
      </c>
      <c r="C14" s="35" t="s">
        <v>32</v>
      </c>
      <c r="D14" s="42">
        <v>2013</v>
      </c>
      <c r="E14" s="5">
        <v>2013</v>
      </c>
      <c r="F14" s="5" t="s">
        <v>44</v>
      </c>
      <c r="G14" s="17" t="s">
        <v>34</v>
      </c>
      <c r="H14" s="17" t="s">
        <v>34</v>
      </c>
      <c r="I14" s="17" t="s">
        <v>32</v>
      </c>
      <c r="J14" s="17" t="s">
        <v>34</v>
      </c>
      <c r="K14" s="36" t="s">
        <v>34</v>
      </c>
      <c r="L14" s="49" t="s">
        <v>34</v>
      </c>
      <c r="M14" s="17" t="s">
        <v>34</v>
      </c>
      <c r="N14" s="17" t="s">
        <v>34</v>
      </c>
      <c r="O14" s="36" t="s">
        <v>34</v>
      </c>
      <c r="P14" s="49" t="s">
        <v>34</v>
      </c>
      <c r="Q14" s="17" t="s">
        <v>34</v>
      </c>
      <c r="R14" s="5" t="s">
        <v>32</v>
      </c>
      <c r="S14" s="35" t="s">
        <v>34</v>
      </c>
      <c r="T14" s="42" t="s">
        <v>103</v>
      </c>
      <c r="U14" s="7" t="s">
        <v>104</v>
      </c>
      <c r="V14" s="92" t="s">
        <v>1665</v>
      </c>
      <c r="W14" s="86"/>
    </row>
    <row r="15" spans="1:23" ht="13.5" customHeight="1" x14ac:dyDescent="0.25">
      <c r="A15" s="9" t="s">
        <v>105</v>
      </c>
      <c r="B15" s="5" t="s">
        <v>29</v>
      </c>
      <c r="C15" s="35" t="s">
        <v>32</v>
      </c>
      <c r="D15" s="43" t="s">
        <v>75</v>
      </c>
      <c r="E15" s="5" t="s">
        <v>35</v>
      </c>
      <c r="F15" s="5" t="s">
        <v>46</v>
      </c>
      <c r="G15" s="17" t="s">
        <v>34</v>
      </c>
      <c r="H15" s="17" t="s">
        <v>34</v>
      </c>
      <c r="I15" s="17" t="s">
        <v>34</v>
      </c>
      <c r="J15" s="17" t="s">
        <v>34</v>
      </c>
      <c r="K15" s="36" t="s">
        <v>32</v>
      </c>
      <c r="L15" s="49" t="s">
        <v>32</v>
      </c>
      <c r="M15" s="17" t="s">
        <v>34</v>
      </c>
      <c r="N15" s="17" t="s">
        <v>34</v>
      </c>
      <c r="O15" s="36" t="s">
        <v>34</v>
      </c>
      <c r="P15" s="49" t="s">
        <v>34</v>
      </c>
      <c r="Q15" s="17" t="s">
        <v>34</v>
      </c>
      <c r="R15" s="17" t="s">
        <v>34</v>
      </c>
      <c r="S15" s="36" t="s">
        <v>32</v>
      </c>
      <c r="T15" s="42" t="s">
        <v>66</v>
      </c>
      <c r="U15" s="7" t="s">
        <v>106</v>
      </c>
      <c r="V15" s="92" t="s">
        <v>1666</v>
      </c>
      <c r="W15" s="86"/>
    </row>
    <row r="16" spans="1:23" ht="13.5" customHeight="1" x14ac:dyDescent="0.25">
      <c r="A16" s="9" t="s">
        <v>107</v>
      </c>
      <c r="B16" s="5" t="s">
        <v>29</v>
      </c>
      <c r="C16" s="35" t="s">
        <v>32</v>
      </c>
      <c r="D16" s="43" t="s">
        <v>108</v>
      </c>
      <c r="E16" s="5">
        <v>1992</v>
      </c>
      <c r="F16" s="5" t="s">
        <v>45</v>
      </c>
      <c r="G16" s="17" t="s">
        <v>34</v>
      </c>
      <c r="H16" s="17" t="s">
        <v>34</v>
      </c>
      <c r="I16" s="17" t="s">
        <v>34</v>
      </c>
      <c r="J16" s="17" t="s">
        <v>32</v>
      </c>
      <c r="K16" s="36" t="s">
        <v>34</v>
      </c>
      <c r="L16" s="49" t="s">
        <v>34</v>
      </c>
      <c r="M16" s="17" t="s">
        <v>34</v>
      </c>
      <c r="N16" s="17" t="s">
        <v>34</v>
      </c>
      <c r="O16" s="36" t="s">
        <v>34</v>
      </c>
      <c r="P16" s="49" t="s">
        <v>34</v>
      </c>
      <c r="Q16" s="17" t="s">
        <v>34</v>
      </c>
      <c r="R16" s="17" t="s">
        <v>32</v>
      </c>
      <c r="S16" s="36" t="s">
        <v>34</v>
      </c>
      <c r="T16" s="42" t="s">
        <v>66</v>
      </c>
      <c r="U16" s="7" t="s">
        <v>109</v>
      </c>
      <c r="V16" s="92" t="s">
        <v>1667</v>
      </c>
      <c r="W16" s="86"/>
    </row>
    <row r="17" spans="1:23" ht="13.5" customHeight="1" x14ac:dyDescent="0.25">
      <c r="A17" s="9" t="s">
        <v>110</v>
      </c>
      <c r="B17" s="5" t="s">
        <v>29</v>
      </c>
      <c r="C17" s="35" t="s">
        <v>32</v>
      </c>
      <c r="D17" s="43" t="s">
        <v>111</v>
      </c>
      <c r="E17" s="5">
        <v>2002</v>
      </c>
      <c r="F17" s="5" t="s">
        <v>46</v>
      </c>
      <c r="G17" s="17" t="s">
        <v>34</v>
      </c>
      <c r="H17" s="17" t="s">
        <v>34</v>
      </c>
      <c r="I17" s="17" t="s">
        <v>34</v>
      </c>
      <c r="J17" s="17" t="s">
        <v>34</v>
      </c>
      <c r="K17" s="36" t="s">
        <v>32</v>
      </c>
      <c r="L17" s="49" t="s">
        <v>34</v>
      </c>
      <c r="M17" s="17" t="s">
        <v>32</v>
      </c>
      <c r="N17" s="17" t="s">
        <v>34</v>
      </c>
      <c r="O17" s="36" t="s">
        <v>34</v>
      </c>
      <c r="P17" s="49" t="s">
        <v>34</v>
      </c>
      <c r="Q17" s="17" t="s">
        <v>34</v>
      </c>
      <c r="R17" s="17" t="s">
        <v>34</v>
      </c>
      <c r="S17" s="36" t="s">
        <v>32</v>
      </c>
      <c r="T17" s="42" t="s">
        <v>66</v>
      </c>
      <c r="U17" s="7" t="s">
        <v>114</v>
      </c>
      <c r="V17" s="93" t="str">
        <f>HYPERLINK("http://fmcschools.ca/wp-content/uploads/2011/08/103.Energy-Management.pdf","http://fmcschools.ca/wp-content/uploads/2011/08/103.Energy-Management.pdf")</f>
        <v>http://fmcschools.ca/wp-content/uploads/2011/08/103.Energy-Management.pdf</v>
      </c>
      <c r="W17" s="86"/>
    </row>
    <row r="18" spans="1:23" ht="13.5" customHeight="1" x14ac:dyDescent="0.25">
      <c r="A18" s="9" t="s">
        <v>110</v>
      </c>
      <c r="B18" s="5" t="s">
        <v>29</v>
      </c>
      <c r="C18" s="35" t="s">
        <v>32</v>
      </c>
      <c r="D18" s="43" t="s">
        <v>111</v>
      </c>
      <c r="E18" s="5">
        <v>2002</v>
      </c>
      <c r="F18" s="5" t="s">
        <v>46</v>
      </c>
      <c r="G18" s="17" t="s">
        <v>34</v>
      </c>
      <c r="H18" s="17" t="s">
        <v>34</v>
      </c>
      <c r="I18" s="17" t="s">
        <v>34</v>
      </c>
      <c r="J18" s="17" t="s">
        <v>34</v>
      </c>
      <c r="K18" s="36" t="s">
        <v>32</v>
      </c>
      <c r="L18" s="49" t="s">
        <v>34</v>
      </c>
      <c r="M18" s="17" t="s">
        <v>34</v>
      </c>
      <c r="N18" s="17" t="s">
        <v>32</v>
      </c>
      <c r="O18" s="36" t="s">
        <v>34</v>
      </c>
      <c r="P18" s="49" t="s">
        <v>34</v>
      </c>
      <c r="Q18" s="17" t="s">
        <v>34</v>
      </c>
      <c r="R18" s="17" t="s">
        <v>34</v>
      </c>
      <c r="S18" s="36" t="s">
        <v>32</v>
      </c>
      <c r="T18" s="42" t="s">
        <v>66</v>
      </c>
      <c r="U18" s="7" t="s">
        <v>115</v>
      </c>
      <c r="V18" s="94" t="s">
        <v>1434</v>
      </c>
      <c r="W18" s="86"/>
    </row>
    <row r="19" spans="1:23" ht="13.5" customHeight="1" x14ac:dyDescent="0.25">
      <c r="A19" s="9" t="s">
        <v>116</v>
      </c>
      <c r="B19" s="5" t="s">
        <v>29</v>
      </c>
      <c r="C19" s="35" t="s">
        <v>32</v>
      </c>
      <c r="D19" s="43" t="s">
        <v>117</v>
      </c>
      <c r="E19" s="5">
        <v>2012</v>
      </c>
      <c r="F19" s="5" t="s">
        <v>46</v>
      </c>
      <c r="G19" s="17" t="s">
        <v>34</v>
      </c>
      <c r="H19" s="17" t="s">
        <v>34</v>
      </c>
      <c r="I19" s="17" t="s">
        <v>34</v>
      </c>
      <c r="J19" s="17" t="s">
        <v>34</v>
      </c>
      <c r="K19" s="36" t="s">
        <v>32</v>
      </c>
      <c r="L19" s="49" t="s">
        <v>34</v>
      </c>
      <c r="M19" s="17" t="s">
        <v>34</v>
      </c>
      <c r="N19" s="17" t="s">
        <v>32</v>
      </c>
      <c r="O19" s="36" t="s">
        <v>34</v>
      </c>
      <c r="P19" s="49" t="s">
        <v>34</v>
      </c>
      <c r="Q19" s="17" t="s">
        <v>34</v>
      </c>
      <c r="R19" s="17" t="s">
        <v>34</v>
      </c>
      <c r="S19" s="36" t="s">
        <v>32</v>
      </c>
      <c r="T19" s="52" t="s">
        <v>66</v>
      </c>
      <c r="U19" s="7" t="s">
        <v>119</v>
      </c>
      <c r="V19" s="92" t="s">
        <v>1668</v>
      </c>
      <c r="W19" s="86"/>
    </row>
    <row r="20" spans="1:23" ht="13.5" customHeight="1" x14ac:dyDescent="0.25">
      <c r="A20" s="9" t="s">
        <v>116</v>
      </c>
      <c r="B20" s="5" t="s">
        <v>29</v>
      </c>
      <c r="C20" s="35" t="s">
        <v>32</v>
      </c>
      <c r="D20" s="42" t="s">
        <v>117</v>
      </c>
      <c r="E20" s="5">
        <v>2012</v>
      </c>
      <c r="F20" s="5" t="s">
        <v>46</v>
      </c>
      <c r="G20" s="17" t="s">
        <v>34</v>
      </c>
      <c r="H20" s="17" t="s">
        <v>34</v>
      </c>
      <c r="I20" s="17" t="s">
        <v>34</v>
      </c>
      <c r="J20" s="17" t="s">
        <v>34</v>
      </c>
      <c r="K20" s="36" t="s">
        <v>32</v>
      </c>
      <c r="L20" s="49" t="s">
        <v>34</v>
      </c>
      <c r="M20" s="17" t="s">
        <v>32</v>
      </c>
      <c r="N20" s="17" t="s">
        <v>34</v>
      </c>
      <c r="O20" s="36" t="s">
        <v>34</v>
      </c>
      <c r="P20" s="49" t="s">
        <v>34</v>
      </c>
      <c r="Q20" s="17" t="s">
        <v>34</v>
      </c>
      <c r="R20" s="17" t="s">
        <v>34</v>
      </c>
      <c r="S20" s="36" t="s">
        <v>32</v>
      </c>
      <c r="T20" s="52" t="s">
        <v>66</v>
      </c>
      <c r="U20" s="7" t="s">
        <v>120</v>
      </c>
      <c r="V20" s="96"/>
      <c r="W20" s="86"/>
    </row>
    <row r="21" spans="1:23" ht="13.5" customHeight="1" x14ac:dyDescent="0.25">
      <c r="A21" s="9" t="s">
        <v>124</v>
      </c>
      <c r="B21" s="5" t="s">
        <v>29</v>
      </c>
      <c r="C21" s="35" t="s">
        <v>32</v>
      </c>
      <c r="D21" s="43" t="s">
        <v>125</v>
      </c>
      <c r="E21" s="5">
        <v>2009</v>
      </c>
      <c r="F21" s="5" t="s">
        <v>45</v>
      </c>
      <c r="G21" s="17" t="s">
        <v>34</v>
      </c>
      <c r="H21" s="17" t="s">
        <v>34</v>
      </c>
      <c r="I21" s="17" t="s">
        <v>34</v>
      </c>
      <c r="J21" s="17" t="s">
        <v>32</v>
      </c>
      <c r="K21" s="36" t="s">
        <v>34</v>
      </c>
      <c r="L21" s="49" t="s">
        <v>34</v>
      </c>
      <c r="M21" s="17" t="s">
        <v>34</v>
      </c>
      <c r="N21" s="17" t="s">
        <v>34</v>
      </c>
      <c r="O21" s="36" t="s">
        <v>34</v>
      </c>
      <c r="P21" s="49" t="s">
        <v>34</v>
      </c>
      <c r="Q21" s="17" t="s">
        <v>34</v>
      </c>
      <c r="R21" s="17" t="s">
        <v>34</v>
      </c>
      <c r="S21" s="36" t="s">
        <v>32</v>
      </c>
      <c r="T21" s="42" t="s">
        <v>66</v>
      </c>
      <c r="U21" s="7" t="s">
        <v>126</v>
      </c>
      <c r="V21" s="92" t="s">
        <v>1669</v>
      </c>
      <c r="W21" s="86"/>
    </row>
    <row r="22" spans="1:23" ht="13.5" customHeight="1" x14ac:dyDescent="0.25">
      <c r="A22" s="9" t="s">
        <v>127</v>
      </c>
      <c r="B22" s="5" t="s">
        <v>29</v>
      </c>
      <c r="C22" s="35" t="s">
        <v>32</v>
      </c>
      <c r="D22" s="43" t="s">
        <v>128</v>
      </c>
      <c r="E22" s="5">
        <v>2005</v>
      </c>
      <c r="F22" s="5" t="s">
        <v>45</v>
      </c>
      <c r="G22" s="17" t="s">
        <v>34</v>
      </c>
      <c r="H22" s="17" t="s">
        <v>34</v>
      </c>
      <c r="I22" s="17" t="s">
        <v>34</v>
      </c>
      <c r="J22" s="17" t="s">
        <v>32</v>
      </c>
      <c r="K22" s="36" t="s">
        <v>34</v>
      </c>
      <c r="L22" s="49" t="s">
        <v>34</v>
      </c>
      <c r="M22" s="17" t="s">
        <v>34</v>
      </c>
      <c r="N22" s="17" t="s">
        <v>34</v>
      </c>
      <c r="O22" s="36" t="s">
        <v>34</v>
      </c>
      <c r="P22" s="49" t="s">
        <v>34</v>
      </c>
      <c r="Q22" s="17" t="s">
        <v>34</v>
      </c>
      <c r="R22" s="17" t="s">
        <v>32</v>
      </c>
      <c r="S22" s="36" t="s">
        <v>34</v>
      </c>
      <c r="T22" s="42" t="s">
        <v>66</v>
      </c>
      <c r="U22" s="7" t="s">
        <v>67</v>
      </c>
      <c r="V22" s="92" t="s">
        <v>1670</v>
      </c>
      <c r="W22" s="86"/>
    </row>
    <row r="23" spans="1:23" ht="13.5" customHeight="1" x14ac:dyDescent="0.25">
      <c r="A23" s="9" t="s">
        <v>130</v>
      </c>
      <c r="B23" s="5" t="s">
        <v>29</v>
      </c>
      <c r="C23" s="35" t="s">
        <v>32</v>
      </c>
      <c r="D23" s="43" t="s">
        <v>75</v>
      </c>
      <c r="E23" s="5" t="s">
        <v>35</v>
      </c>
      <c r="F23" s="5" t="s">
        <v>131</v>
      </c>
      <c r="G23" s="17" t="s">
        <v>34</v>
      </c>
      <c r="H23" s="17" t="s">
        <v>34</v>
      </c>
      <c r="I23" s="17" t="s">
        <v>34</v>
      </c>
      <c r="J23" s="17" t="s">
        <v>32</v>
      </c>
      <c r="K23" s="36" t="s">
        <v>32</v>
      </c>
      <c r="L23" s="49" t="s">
        <v>34</v>
      </c>
      <c r="M23" s="17" t="s">
        <v>32</v>
      </c>
      <c r="N23" s="17" t="s">
        <v>34</v>
      </c>
      <c r="O23" s="36" t="s">
        <v>34</v>
      </c>
      <c r="P23" s="49" t="s">
        <v>34</v>
      </c>
      <c r="Q23" s="17" t="s">
        <v>34</v>
      </c>
      <c r="R23" s="17" t="s">
        <v>32</v>
      </c>
      <c r="S23" s="36" t="s">
        <v>34</v>
      </c>
      <c r="T23" s="42" t="s">
        <v>66</v>
      </c>
      <c r="U23" s="7" t="s">
        <v>132</v>
      </c>
      <c r="V23" s="92" t="s">
        <v>1671</v>
      </c>
      <c r="W23" s="86"/>
    </row>
    <row r="24" spans="1:23" ht="13.5" customHeight="1" x14ac:dyDescent="0.25">
      <c r="A24" s="9" t="s">
        <v>133</v>
      </c>
      <c r="B24" s="5" t="s">
        <v>29</v>
      </c>
      <c r="C24" s="35" t="s">
        <v>32</v>
      </c>
      <c r="D24" s="42" t="s">
        <v>134</v>
      </c>
      <c r="E24" s="5">
        <v>2003</v>
      </c>
      <c r="F24" s="5" t="s">
        <v>46</v>
      </c>
      <c r="G24" s="17" t="s">
        <v>34</v>
      </c>
      <c r="H24" s="17" t="s">
        <v>34</v>
      </c>
      <c r="I24" s="17" t="s">
        <v>34</v>
      </c>
      <c r="J24" s="17" t="s">
        <v>34</v>
      </c>
      <c r="K24" s="36" t="s">
        <v>32</v>
      </c>
      <c r="L24" s="49" t="s">
        <v>34</v>
      </c>
      <c r="M24" s="17" t="s">
        <v>34</v>
      </c>
      <c r="N24" s="17" t="s">
        <v>32</v>
      </c>
      <c r="O24" s="36" t="s">
        <v>34</v>
      </c>
      <c r="P24" s="49" t="s">
        <v>34</v>
      </c>
      <c r="Q24" s="17" t="s">
        <v>34</v>
      </c>
      <c r="R24" s="17" t="s">
        <v>34</v>
      </c>
      <c r="S24" s="36" t="s">
        <v>32</v>
      </c>
      <c r="T24" s="42" t="s">
        <v>66</v>
      </c>
      <c r="U24" s="7" t="s">
        <v>135</v>
      </c>
      <c r="V24" s="92" t="s">
        <v>1672</v>
      </c>
      <c r="W24" s="86"/>
    </row>
    <row r="25" spans="1:23" ht="13.5" customHeight="1" x14ac:dyDescent="0.25">
      <c r="A25" s="9" t="s">
        <v>136</v>
      </c>
      <c r="B25" s="5" t="s">
        <v>29</v>
      </c>
      <c r="C25" s="35" t="s">
        <v>32</v>
      </c>
      <c r="D25" s="42" t="s">
        <v>137</v>
      </c>
      <c r="E25" s="5">
        <v>2006</v>
      </c>
      <c r="F25" s="5" t="s">
        <v>131</v>
      </c>
      <c r="G25" s="17" t="s">
        <v>34</v>
      </c>
      <c r="H25" s="17" t="s">
        <v>34</v>
      </c>
      <c r="I25" s="17" t="s">
        <v>34</v>
      </c>
      <c r="J25" s="17" t="s">
        <v>32</v>
      </c>
      <c r="K25" s="36" t="s">
        <v>32</v>
      </c>
      <c r="L25" s="49" t="s">
        <v>34</v>
      </c>
      <c r="M25" s="17" t="s">
        <v>34</v>
      </c>
      <c r="N25" s="17" t="s">
        <v>32</v>
      </c>
      <c r="O25" s="36" t="s">
        <v>34</v>
      </c>
      <c r="P25" s="49" t="s">
        <v>34</v>
      </c>
      <c r="Q25" s="17" t="s">
        <v>34</v>
      </c>
      <c r="R25" s="17" t="s">
        <v>32</v>
      </c>
      <c r="S25" s="36" t="s">
        <v>34</v>
      </c>
      <c r="T25" s="42" t="s">
        <v>66</v>
      </c>
      <c r="U25" s="7" t="s">
        <v>138</v>
      </c>
      <c r="V25" s="92" t="s">
        <v>1673</v>
      </c>
      <c r="W25" s="86"/>
    </row>
    <row r="26" spans="1:23" ht="13.5" customHeight="1" x14ac:dyDescent="0.25">
      <c r="A26" s="9" t="s">
        <v>139</v>
      </c>
      <c r="B26" s="5" t="s">
        <v>29</v>
      </c>
      <c r="C26" s="35" t="s">
        <v>32</v>
      </c>
      <c r="D26" s="43" t="s">
        <v>140</v>
      </c>
      <c r="E26" s="5">
        <v>2005</v>
      </c>
      <c r="F26" s="5" t="s">
        <v>45</v>
      </c>
      <c r="G26" s="17" t="s">
        <v>34</v>
      </c>
      <c r="H26" s="17" t="s">
        <v>34</v>
      </c>
      <c r="I26" s="17" t="s">
        <v>34</v>
      </c>
      <c r="J26" s="17" t="s">
        <v>32</v>
      </c>
      <c r="K26" s="36" t="s">
        <v>34</v>
      </c>
      <c r="L26" s="49" t="s">
        <v>34</v>
      </c>
      <c r="M26" s="17" t="s">
        <v>34</v>
      </c>
      <c r="N26" s="17" t="s">
        <v>34</v>
      </c>
      <c r="O26" s="36" t="s">
        <v>34</v>
      </c>
      <c r="P26" s="49" t="s">
        <v>34</v>
      </c>
      <c r="Q26" s="17" t="s">
        <v>34</v>
      </c>
      <c r="R26" s="17" t="s">
        <v>34</v>
      </c>
      <c r="S26" s="36" t="s">
        <v>32</v>
      </c>
      <c r="T26" s="42" t="s">
        <v>66</v>
      </c>
      <c r="U26" s="7" t="s">
        <v>141</v>
      </c>
      <c r="V26" s="92" t="s">
        <v>1674</v>
      </c>
      <c r="W26" s="86"/>
    </row>
    <row r="27" spans="1:23" ht="13.5" customHeight="1" x14ac:dyDescent="0.25">
      <c r="A27" s="9" t="s">
        <v>144</v>
      </c>
      <c r="B27" s="5" t="s">
        <v>29</v>
      </c>
      <c r="C27" s="35" t="s">
        <v>32</v>
      </c>
      <c r="D27" s="42" t="s">
        <v>145</v>
      </c>
      <c r="E27" s="5">
        <v>2008</v>
      </c>
      <c r="F27" s="5" t="s">
        <v>146</v>
      </c>
      <c r="G27" s="17" t="s">
        <v>34</v>
      </c>
      <c r="H27" s="5" t="s">
        <v>32</v>
      </c>
      <c r="I27" s="17" t="s">
        <v>34</v>
      </c>
      <c r="J27" s="17" t="s">
        <v>32</v>
      </c>
      <c r="K27" s="35" t="s">
        <v>32</v>
      </c>
      <c r="L27" s="49" t="s">
        <v>34</v>
      </c>
      <c r="M27" s="17" t="s">
        <v>34</v>
      </c>
      <c r="N27" s="17" t="s">
        <v>34</v>
      </c>
      <c r="O27" s="36" t="s">
        <v>34</v>
      </c>
      <c r="P27" s="49" t="s">
        <v>34</v>
      </c>
      <c r="Q27" s="17" t="s">
        <v>34</v>
      </c>
      <c r="R27" s="17" t="s">
        <v>34</v>
      </c>
      <c r="S27" s="36" t="s">
        <v>32</v>
      </c>
      <c r="T27" s="42" t="s">
        <v>66</v>
      </c>
      <c r="U27" s="7" t="s">
        <v>147</v>
      </c>
      <c r="V27" s="93" t="s">
        <v>148</v>
      </c>
      <c r="W27" s="86"/>
    </row>
    <row r="28" spans="1:23" ht="13.5" customHeight="1" x14ac:dyDescent="0.25">
      <c r="A28" s="9" t="s">
        <v>149</v>
      </c>
      <c r="B28" s="5" t="s">
        <v>29</v>
      </c>
      <c r="C28" s="35" t="s">
        <v>32</v>
      </c>
      <c r="D28" s="43" t="s">
        <v>75</v>
      </c>
      <c r="E28" s="5" t="s">
        <v>35</v>
      </c>
      <c r="F28" s="5" t="s">
        <v>46</v>
      </c>
      <c r="G28" s="17" t="s">
        <v>34</v>
      </c>
      <c r="H28" s="17" t="s">
        <v>34</v>
      </c>
      <c r="I28" s="17" t="s">
        <v>34</v>
      </c>
      <c r="J28" s="17" t="s">
        <v>34</v>
      </c>
      <c r="K28" s="36" t="s">
        <v>32</v>
      </c>
      <c r="L28" s="49" t="s">
        <v>34</v>
      </c>
      <c r="M28" s="17" t="s">
        <v>34</v>
      </c>
      <c r="N28" s="17" t="s">
        <v>32</v>
      </c>
      <c r="O28" s="36" t="s">
        <v>34</v>
      </c>
      <c r="P28" s="49" t="s">
        <v>34</v>
      </c>
      <c r="Q28" s="17" t="s">
        <v>34</v>
      </c>
      <c r="R28" s="17" t="s">
        <v>34</v>
      </c>
      <c r="S28" s="36" t="s">
        <v>32</v>
      </c>
      <c r="T28" s="42" t="s">
        <v>66</v>
      </c>
      <c r="U28" s="7" t="s">
        <v>151</v>
      </c>
      <c r="V28" s="92" t="s">
        <v>1675</v>
      </c>
      <c r="W28" s="86"/>
    </row>
    <row r="29" spans="1:23" ht="13.5" customHeight="1" x14ac:dyDescent="0.25">
      <c r="A29" s="9" t="s">
        <v>152</v>
      </c>
      <c r="B29" s="5" t="s">
        <v>29</v>
      </c>
      <c r="C29" s="35" t="s">
        <v>32</v>
      </c>
      <c r="D29" s="43" t="s">
        <v>75</v>
      </c>
      <c r="E29" s="5" t="s">
        <v>35</v>
      </c>
      <c r="F29" s="5" t="s">
        <v>46</v>
      </c>
      <c r="G29" s="17" t="s">
        <v>34</v>
      </c>
      <c r="H29" s="17" t="s">
        <v>34</v>
      </c>
      <c r="I29" s="17" t="s">
        <v>34</v>
      </c>
      <c r="J29" s="17" t="s">
        <v>34</v>
      </c>
      <c r="K29" s="36" t="s">
        <v>32</v>
      </c>
      <c r="L29" s="49" t="s">
        <v>34</v>
      </c>
      <c r="M29" s="17" t="s">
        <v>32</v>
      </c>
      <c r="N29" s="17" t="s">
        <v>34</v>
      </c>
      <c r="O29" s="36" t="s">
        <v>34</v>
      </c>
      <c r="P29" s="49" t="s">
        <v>34</v>
      </c>
      <c r="Q29" s="17" t="s">
        <v>34</v>
      </c>
      <c r="R29" s="17" t="s">
        <v>32</v>
      </c>
      <c r="S29" s="36" t="s">
        <v>34</v>
      </c>
      <c r="T29" s="42" t="s">
        <v>153</v>
      </c>
      <c r="U29" s="7" t="s">
        <v>154</v>
      </c>
      <c r="V29" s="92" t="s">
        <v>1676</v>
      </c>
      <c r="W29" s="86"/>
    </row>
    <row r="30" spans="1:23" ht="13.5" customHeight="1" x14ac:dyDescent="0.25">
      <c r="A30" s="9" t="s">
        <v>155</v>
      </c>
      <c r="B30" s="5" t="s">
        <v>29</v>
      </c>
      <c r="C30" s="35" t="s">
        <v>32</v>
      </c>
      <c r="D30" s="42" t="s">
        <v>156</v>
      </c>
      <c r="E30" s="5">
        <v>2014</v>
      </c>
      <c r="F30" s="5" t="s">
        <v>46</v>
      </c>
      <c r="G30" s="17" t="s">
        <v>34</v>
      </c>
      <c r="H30" s="5" t="s">
        <v>32</v>
      </c>
      <c r="I30" s="17" t="s">
        <v>34</v>
      </c>
      <c r="J30" s="5" t="s">
        <v>32</v>
      </c>
      <c r="K30" s="36" t="s">
        <v>32</v>
      </c>
      <c r="L30" s="49" t="s">
        <v>34</v>
      </c>
      <c r="M30" s="17" t="s">
        <v>32</v>
      </c>
      <c r="N30" s="17" t="s">
        <v>32</v>
      </c>
      <c r="O30" s="36" t="s">
        <v>34</v>
      </c>
      <c r="P30" s="49" t="s">
        <v>34</v>
      </c>
      <c r="Q30" s="17" t="s">
        <v>34</v>
      </c>
      <c r="R30" s="17" t="s">
        <v>32</v>
      </c>
      <c r="S30" s="36" t="s">
        <v>34</v>
      </c>
      <c r="T30" s="42" t="s">
        <v>66</v>
      </c>
      <c r="U30" s="7" t="s">
        <v>157</v>
      </c>
      <c r="V30" s="92" t="s">
        <v>1677</v>
      </c>
      <c r="W30" s="86"/>
    </row>
    <row r="31" spans="1:23" ht="13.5" customHeight="1" x14ac:dyDescent="0.25">
      <c r="A31" s="9" t="s">
        <v>158</v>
      </c>
      <c r="B31" s="5" t="s">
        <v>29</v>
      </c>
      <c r="C31" s="35" t="s">
        <v>32</v>
      </c>
      <c r="D31" s="42">
        <v>1985</v>
      </c>
      <c r="E31" s="5">
        <v>1985</v>
      </c>
      <c r="F31" s="5" t="s">
        <v>46</v>
      </c>
      <c r="G31" s="17" t="s">
        <v>34</v>
      </c>
      <c r="H31" s="17" t="s">
        <v>34</v>
      </c>
      <c r="I31" s="17" t="s">
        <v>34</v>
      </c>
      <c r="J31" s="17" t="s">
        <v>34</v>
      </c>
      <c r="K31" s="36" t="s">
        <v>32</v>
      </c>
      <c r="L31" s="49" t="s">
        <v>34</v>
      </c>
      <c r="M31" s="17" t="s">
        <v>32</v>
      </c>
      <c r="N31" s="17" t="s">
        <v>34</v>
      </c>
      <c r="O31" s="36" t="s">
        <v>34</v>
      </c>
      <c r="P31" s="49" t="s">
        <v>34</v>
      </c>
      <c r="Q31" s="17" t="s">
        <v>34</v>
      </c>
      <c r="R31" s="17" t="s">
        <v>34</v>
      </c>
      <c r="S31" s="36" t="s">
        <v>32</v>
      </c>
      <c r="T31" s="42" t="s">
        <v>66</v>
      </c>
      <c r="U31" s="7" t="s">
        <v>160</v>
      </c>
      <c r="V31" s="92" t="s">
        <v>1678</v>
      </c>
      <c r="W31" s="86"/>
    </row>
    <row r="32" spans="1:23" ht="13.5" customHeight="1" x14ac:dyDescent="0.25">
      <c r="A32" s="9" t="s">
        <v>161</v>
      </c>
      <c r="B32" s="5" t="s">
        <v>29</v>
      </c>
      <c r="C32" s="35" t="s">
        <v>32</v>
      </c>
      <c r="D32" s="42" t="s">
        <v>162</v>
      </c>
      <c r="E32" s="5">
        <v>2007</v>
      </c>
      <c r="F32" s="5" t="s">
        <v>46</v>
      </c>
      <c r="G32" s="17" t="s">
        <v>34</v>
      </c>
      <c r="H32" s="17" t="s">
        <v>34</v>
      </c>
      <c r="I32" s="17" t="s">
        <v>34</v>
      </c>
      <c r="J32" s="17" t="s">
        <v>34</v>
      </c>
      <c r="K32" s="36" t="s">
        <v>32</v>
      </c>
      <c r="L32" s="49" t="s">
        <v>34</v>
      </c>
      <c r="M32" s="17" t="s">
        <v>32</v>
      </c>
      <c r="N32" s="17" t="s">
        <v>34</v>
      </c>
      <c r="O32" s="36" t="s">
        <v>34</v>
      </c>
      <c r="P32" s="49" t="s">
        <v>34</v>
      </c>
      <c r="Q32" s="17" t="s">
        <v>34</v>
      </c>
      <c r="R32" s="17" t="s">
        <v>34</v>
      </c>
      <c r="S32" s="36" t="s">
        <v>32</v>
      </c>
      <c r="T32" s="53" t="s">
        <v>66</v>
      </c>
      <c r="U32" s="19" t="s">
        <v>164</v>
      </c>
      <c r="V32" s="97" t="s">
        <v>1435</v>
      </c>
      <c r="W32" s="86"/>
    </row>
    <row r="33" spans="1:23" ht="13.5" customHeight="1" x14ac:dyDescent="0.25">
      <c r="A33" s="9" t="s">
        <v>165</v>
      </c>
      <c r="B33" s="5" t="s">
        <v>29</v>
      </c>
      <c r="C33" s="35" t="s">
        <v>32</v>
      </c>
      <c r="D33" s="42" t="s">
        <v>166</v>
      </c>
      <c r="E33" s="5">
        <v>2008</v>
      </c>
      <c r="F33" s="5" t="s">
        <v>146</v>
      </c>
      <c r="G33" s="17" t="s">
        <v>34</v>
      </c>
      <c r="H33" s="5" t="s">
        <v>32</v>
      </c>
      <c r="I33" s="17" t="s">
        <v>34</v>
      </c>
      <c r="J33" s="17" t="s">
        <v>32</v>
      </c>
      <c r="K33" s="35" t="s">
        <v>32</v>
      </c>
      <c r="L33" s="49" t="s">
        <v>34</v>
      </c>
      <c r="M33" s="17" t="s">
        <v>34</v>
      </c>
      <c r="N33" s="17" t="s">
        <v>34</v>
      </c>
      <c r="O33" s="36" t="s">
        <v>34</v>
      </c>
      <c r="P33" s="49" t="s">
        <v>34</v>
      </c>
      <c r="Q33" s="17" t="s">
        <v>34</v>
      </c>
      <c r="R33" s="17" t="s">
        <v>32</v>
      </c>
      <c r="S33" s="36" t="s">
        <v>34</v>
      </c>
      <c r="T33" s="42" t="s">
        <v>66</v>
      </c>
      <c r="U33" s="7" t="s">
        <v>167</v>
      </c>
      <c r="V33" s="93" t="s">
        <v>168</v>
      </c>
      <c r="W33" s="86"/>
    </row>
    <row r="34" spans="1:23" ht="13.5" customHeight="1" x14ac:dyDescent="0.25">
      <c r="A34" s="9" t="s">
        <v>169</v>
      </c>
      <c r="B34" s="5" t="s">
        <v>29</v>
      </c>
      <c r="C34" s="35" t="s">
        <v>32</v>
      </c>
      <c r="D34" s="43" t="s">
        <v>170</v>
      </c>
      <c r="E34" s="5">
        <v>2013</v>
      </c>
      <c r="F34" s="5" t="s">
        <v>46</v>
      </c>
      <c r="G34" s="17" t="s">
        <v>34</v>
      </c>
      <c r="H34" s="17" t="s">
        <v>34</v>
      </c>
      <c r="I34" s="17" t="s">
        <v>34</v>
      </c>
      <c r="J34" s="17" t="s">
        <v>34</v>
      </c>
      <c r="K34" s="36" t="s">
        <v>32</v>
      </c>
      <c r="L34" s="49" t="s">
        <v>34</v>
      </c>
      <c r="M34" s="17" t="s">
        <v>32</v>
      </c>
      <c r="N34" s="17" t="s">
        <v>34</v>
      </c>
      <c r="O34" s="36" t="s">
        <v>34</v>
      </c>
      <c r="P34" s="49" t="s">
        <v>34</v>
      </c>
      <c r="Q34" s="17" t="s">
        <v>34</v>
      </c>
      <c r="R34" s="17" t="s">
        <v>34</v>
      </c>
      <c r="S34" s="36" t="s">
        <v>32</v>
      </c>
      <c r="T34" s="52" t="s">
        <v>66</v>
      </c>
      <c r="U34" s="20" t="s">
        <v>172</v>
      </c>
      <c r="V34" s="92" t="s">
        <v>1436</v>
      </c>
      <c r="W34" s="86"/>
    </row>
    <row r="35" spans="1:23" ht="13.5" customHeight="1" x14ac:dyDescent="0.25">
      <c r="A35" s="9" t="s">
        <v>173</v>
      </c>
      <c r="B35" s="5" t="s">
        <v>29</v>
      </c>
      <c r="C35" s="35" t="s">
        <v>32</v>
      </c>
      <c r="D35" s="42">
        <v>2013</v>
      </c>
      <c r="E35" s="5">
        <v>2013</v>
      </c>
      <c r="F35" s="5" t="s">
        <v>46</v>
      </c>
      <c r="G35" s="17" t="s">
        <v>34</v>
      </c>
      <c r="H35" s="17" t="s">
        <v>34</v>
      </c>
      <c r="I35" s="17" t="s">
        <v>34</v>
      </c>
      <c r="J35" s="17" t="s">
        <v>34</v>
      </c>
      <c r="K35" s="36" t="s">
        <v>32</v>
      </c>
      <c r="L35" s="49" t="s">
        <v>34</v>
      </c>
      <c r="M35" s="17" t="s">
        <v>34</v>
      </c>
      <c r="N35" s="17" t="s">
        <v>34</v>
      </c>
      <c r="O35" s="36" t="s">
        <v>32</v>
      </c>
      <c r="P35" s="49" t="s">
        <v>34</v>
      </c>
      <c r="Q35" s="17" t="s">
        <v>34</v>
      </c>
      <c r="R35" s="17" t="s">
        <v>34</v>
      </c>
      <c r="S35" s="36" t="s">
        <v>32</v>
      </c>
      <c r="T35" s="42" t="s">
        <v>174</v>
      </c>
      <c r="U35" s="7" t="s">
        <v>175</v>
      </c>
      <c r="V35" s="93" t="str">
        <f>HYPERLINK("http://www.rdcrd.ab.ca/en/Idle-Free-Schools_57/Schools-Go-Idle-Free_97","http://www.rdcrd.ab.ca/en/Idle-Free-Schools_57/Schools-Go-Idle-Free_97")</f>
        <v>http://www.rdcrd.ab.ca/en/Idle-Free-Schools_57/Schools-Go-Idle-Free_97</v>
      </c>
      <c r="W35" s="86"/>
    </row>
    <row r="36" spans="1:23" ht="13.5" customHeight="1" x14ac:dyDescent="0.25">
      <c r="A36" s="9" t="s">
        <v>173</v>
      </c>
      <c r="B36" s="5" t="s">
        <v>29</v>
      </c>
      <c r="C36" s="35" t="s">
        <v>32</v>
      </c>
      <c r="D36" s="43" t="s">
        <v>179</v>
      </c>
      <c r="E36" s="5">
        <v>2013</v>
      </c>
      <c r="F36" s="5" t="s">
        <v>46</v>
      </c>
      <c r="G36" s="17" t="s">
        <v>34</v>
      </c>
      <c r="H36" s="17" t="s">
        <v>34</v>
      </c>
      <c r="I36" s="17" t="s">
        <v>34</v>
      </c>
      <c r="J36" s="17" t="s">
        <v>34</v>
      </c>
      <c r="K36" s="36" t="s">
        <v>32</v>
      </c>
      <c r="L36" s="49" t="s">
        <v>34</v>
      </c>
      <c r="M36" s="17" t="s">
        <v>32</v>
      </c>
      <c r="N36" s="17" t="s">
        <v>34</v>
      </c>
      <c r="O36" s="36" t="s">
        <v>34</v>
      </c>
      <c r="P36" s="49" t="s">
        <v>34</v>
      </c>
      <c r="Q36" s="17" t="s">
        <v>34</v>
      </c>
      <c r="R36" s="17" t="s">
        <v>34</v>
      </c>
      <c r="S36" s="36" t="s">
        <v>32</v>
      </c>
      <c r="T36" s="42" t="s">
        <v>66</v>
      </c>
      <c r="U36" s="7" t="s">
        <v>180</v>
      </c>
      <c r="V36" s="94" t="s">
        <v>1437</v>
      </c>
      <c r="W36" s="86"/>
    </row>
    <row r="37" spans="1:23" ht="13.5" customHeight="1" x14ac:dyDescent="0.25">
      <c r="A37" s="9" t="s">
        <v>181</v>
      </c>
      <c r="B37" s="5" t="s">
        <v>29</v>
      </c>
      <c r="C37" s="35" t="s">
        <v>32</v>
      </c>
      <c r="D37" s="43" t="s">
        <v>182</v>
      </c>
      <c r="E37" s="5">
        <v>2007</v>
      </c>
      <c r="F37" s="5" t="s">
        <v>46</v>
      </c>
      <c r="G37" s="17" t="s">
        <v>34</v>
      </c>
      <c r="H37" s="17" t="s">
        <v>34</v>
      </c>
      <c r="I37" s="17" t="s">
        <v>34</v>
      </c>
      <c r="J37" s="17" t="s">
        <v>34</v>
      </c>
      <c r="K37" s="36" t="s">
        <v>32</v>
      </c>
      <c r="L37" s="49" t="s">
        <v>34</v>
      </c>
      <c r="M37" s="17" t="s">
        <v>34</v>
      </c>
      <c r="N37" s="17" t="s">
        <v>32</v>
      </c>
      <c r="O37" s="36" t="s">
        <v>34</v>
      </c>
      <c r="P37" s="49" t="s">
        <v>34</v>
      </c>
      <c r="Q37" s="17" t="s">
        <v>32</v>
      </c>
      <c r="R37" s="17" t="s">
        <v>34</v>
      </c>
      <c r="S37" s="36" t="s">
        <v>34</v>
      </c>
      <c r="T37" s="42" t="s">
        <v>66</v>
      </c>
      <c r="U37" s="7" t="s">
        <v>183</v>
      </c>
      <c r="V37" s="92" t="s">
        <v>1679</v>
      </c>
      <c r="W37" s="86"/>
    </row>
    <row r="38" spans="1:23" ht="13.5" customHeight="1" x14ac:dyDescent="0.25">
      <c r="A38" s="9" t="s">
        <v>184</v>
      </c>
      <c r="B38" s="5" t="s">
        <v>29</v>
      </c>
      <c r="C38" s="35" t="s">
        <v>32</v>
      </c>
      <c r="D38" s="43" t="s">
        <v>185</v>
      </c>
      <c r="E38" s="5">
        <v>1997</v>
      </c>
      <c r="F38" s="5" t="s">
        <v>46</v>
      </c>
      <c r="G38" s="17" t="s">
        <v>34</v>
      </c>
      <c r="H38" s="17" t="s">
        <v>34</v>
      </c>
      <c r="I38" s="17" t="s">
        <v>34</v>
      </c>
      <c r="J38" s="17" t="s">
        <v>34</v>
      </c>
      <c r="K38" s="36" t="s">
        <v>32</v>
      </c>
      <c r="L38" s="49" t="s">
        <v>34</v>
      </c>
      <c r="M38" s="17" t="s">
        <v>34</v>
      </c>
      <c r="N38" s="17" t="s">
        <v>32</v>
      </c>
      <c r="O38" s="36" t="s">
        <v>34</v>
      </c>
      <c r="P38" s="49" t="s">
        <v>34</v>
      </c>
      <c r="Q38" s="17" t="s">
        <v>34</v>
      </c>
      <c r="R38" s="17" t="s">
        <v>34</v>
      </c>
      <c r="S38" s="36" t="s">
        <v>32</v>
      </c>
      <c r="T38" s="42" t="s">
        <v>66</v>
      </c>
      <c r="U38" s="7" t="s">
        <v>186</v>
      </c>
      <c r="V38" s="92" t="s">
        <v>1680</v>
      </c>
      <c r="W38" s="86"/>
    </row>
    <row r="39" spans="1:23" ht="13.5" customHeight="1" x14ac:dyDescent="0.25">
      <c r="A39" s="9" t="s">
        <v>187</v>
      </c>
      <c r="B39" s="5" t="s">
        <v>29</v>
      </c>
      <c r="C39" s="35" t="s">
        <v>32</v>
      </c>
      <c r="D39" s="43" t="s">
        <v>188</v>
      </c>
      <c r="E39" s="5">
        <v>2009</v>
      </c>
      <c r="F39" s="5" t="s">
        <v>146</v>
      </c>
      <c r="G39" s="17" t="s">
        <v>34</v>
      </c>
      <c r="H39" s="5" t="s">
        <v>32</v>
      </c>
      <c r="I39" s="17" t="s">
        <v>34</v>
      </c>
      <c r="J39" s="5" t="s">
        <v>32</v>
      </c>
      <c r="K39" s="36" t="s">
        <v>32</v>
      </c>
      <c r="L39" s="49" t="s">
        <v>34</v>
      </c>
      <c r="M39" s="17" t="s">
        <v>32</v>
      </c>
      <c r="N39" s="17" t="s">
        <v>34</v>
      </c>
      <c r="O39" s="36" t="s">
        <v>34</v>
      </c>
      <c r="P39" s="49" t="s">
        <v>34</v>
      </c>
      <c r="Q39" s="17" t="s">
        <v>34</v>
      </c>
      <c r="R39" s="17" t="s">
        <v>32</v>
      </c>
      <c r="S39" s="36" t="s">
        <v>34</v>
      </c>
      <c r="T39" s="42" t="s">
        <v>66</v>
      </c>
      <c r="U39" s="7" t="s">
        <v>157</v>
      </c>
      <c r="V39" s="94" t="s">
        <v>1438</v>
      </c>
      <c r="W39" s="86"/>
    </row>
    <row r="40" spans="1:23" ht="13.5" customHeight="1" x14ac:dyDescent="0.25">
      <c r="A40" s="9" t="s">
        <v>189</v>
      </c>
      <c r="B40" s="5" t="s">
        <v>29</v>
      </c>
      <c r="C40" s="35" t="s">
        <v>32</v>
      </c>
      <c r="D40" s="43" t="s">
        <v>190</v>
      </c>
      <c r="E40" s="5">
        <v>2006</v>
      </c>
      <c r="F40" s="5" t="s">
        <v>146</v>
      </c>
      <c r="G40" s="17" t="s">
        <v>34</v>
      </c>
      <c r="H40" s="5" t="s">
        <v>32</v>
      </c>
      <c r="I40" s="17" t="s">
        <v>34</v>
      </c>
      <c r="J40" s="17" t="s">
        <v>32</v>
      </c>
      <c r="K40" s="35" t="s">
        <v>32</v>
      </c>
      <c r="L40" s="49" t="s">
        <v>34</v>
      </c>
      <c r="M40" s="17" t="s">
        <v>34</v>
      </c>
      <c r="N40" s="17" t="s">
        <v>34</v>
      </c>
      <c r="O40" s="36" t="s">
        <v>34</v>
      </c>
      <c r="P40" s="49" t="s">
        <v>34</v>
      </c>
      <c r="Q40" s="17" t="s">
        <v>34</v>
      </c>
      <c r="R40" s="17" t="s">
        <v>32</v>
      </c>
      <c r="S40" s="36" t="s">
        <v>34</v>
      </c>
      <c r="T40" s="42" t="s">
        <v>66</v>
      </c>
      <c r="U40" s="7" t="s">
        <v>192</v>
      </c>
      <c r="V40" s="94" t="s">
        <v>1439</v>
      </c>
      <c r="W40" s="86"/>
    </row>
    <row r="41" spans="1:23" ht="13.5" customHeight="1" x14ac:dyDescent="0.25">
      <c r="A41" s="9" t="s">
        <v>194</v>
      </c>
      <c r="B41" s="5" t="s">
        <v>29</v>
      </c>
      <c r="C41" s="35" t="s">
        <v>32</v>
      </c>
      <c r="D41" s="43" t="s">
        <v>195</v>
      </c>
      <c r="E41" s="5">
        <v>2005</v>
      </c>
      <c r="F41" s="5" t="s">
        <v>46</v>
      </c>
      <c r="G41" s="17" t="s">
        <v>34</v>
      </c>
      <c r="H41" s="17" t="s">
        <v>34</v>
      </c>
      <c r="I41" s="17" t="s">
        <v>34</v>
      </c>
      <c r="J41" s="17" t="s">
        <v>34</v>
      </c>
      <c r="K41" s="36" t="s">
        <v>32</v>
      </c>
      <c r="L41" s="49" t="s">
        <v>34</v>
      </c>
      <c r="M41" s="17" t="s">
        <v>34</v>
      </c>
      <c r="N41" s="17" t="s">
        <v>32</v>
      </c>
      <c r="O41" s="36" t="s">
        <v>34</v>
      </c>
      <c r="P41" s="49" t="s">
        <v>34</v>
      </c>
      <c r="Q41" s="17" t="s">
        <v>34</v>
      </c>
      <c r="R41" s="17" t="s">
        <v>34</v>
      </c>
      <c r="S41" s="36" t="s">
        <v>32</v>
      </c>
      <c r="T41" s="42" t="s">
        <v>66</v>
      </c>
      <c r="U41" s="7" t="s">
        <v>196</v>
      </c>
      <c r="V41" s="92" t="s">
        <v>1681</v>
      </c>
      <c r="W41" s="86"/>
    </row>
    <row r="42" spans="1:23" ht="13.5" customHeight="1" x14ac:dyDescent="0.25">
      <c r="A42" s="9" t="s">
        <v>197</v>
      </c>
      <c r="B42" s="5" t="s">
        <v>29</v>
      </c>
      <c r="C42" s="35" t="s">
        <v>32</v>
      </c>
      <c r="D42" s="42">
        <v>2010</v>
      </c>
      <c r="E42" s="5">
        <v>2010</v>
      </c>
      <c r="F42" s="5" t="s">
        <v>46</v>
      </c>
      <c r="G42" s="17" t="s">
        <v>34</v>
      </c>
      <c r="H42" s="17" t="s">
        <v>34</v>
      </c>
      <c r="I42" s="17" t="s">
        <v>34</v>
      </c>
      <c r="J42" s="17" t="s">
        <v>34</v>
      </c>
      <c r="K42" s="36" t="s">
        <v>32</v>
      </c>
      <c r="L42" s="49" t="s">
        <v>34</v>
      </c>
      <c r="M42" s="17" t="s">
        <v>34</v>
      </c>
      <c r="N42" s="17" t="s">
        <v>32</v>
      </c>
      <c r="O42" s="36" t="s">
        <v>34</v>
      </c>
      <c r="P42" s="49" t="s">
        <v>34</v>
      </c>
      <c r="Q42" s="17" t="s">
        <v>34</v>
      </c>
      <c r="R42" s="17" t="s">
        <v>34</v>
      </c>
      <c r="S42" s="36" t="s">
        <v>32</v>
      </c>
      <c r="T42" s="42" t="s">
        <v>66</v>
      </c>
      <c r="U42" s="7" t="s">
        <v>198</v>
      </c>
      <c r="V42" s="92" t="s">
        <v>1682</v>
      </c>
      <c r="W42" s="86"/>
    </row>
    <row r="43" spans="1:23" ht="13.5" customHeight="1" x14ac:dyDescent="0.25">
      <c r="A43" s="9" t="s">
        <v>200</v>
      </c>
      <c r="B43" s="5" t="s">
        <v>29</v>
      </c>
      <c r="C43" s="35" t="s">
        <v>32</v>
      </c>
      <c r="D43" s="43" t="s">
        <v>201</v>
      </c>
      <c r="E43" s="5">
        <v>2008</v>
      </c>
      <c r="F43" s="5" t="s">
        <v>45</v>
      </c>
      <c r="G43" s="17" t="s">
        <v>34</v>
      </c>
      <c r="H43" s="5" t="s">
        <v>34</v>
      </c>
      <c r="I43" s="17" t="s">
        <v>34</v>
      </c>
      <c r="J43" s="5" t="s">
        <v>34</v>
      </c>
      <c r="K43" s="36" t="s">
        <v>32</v>
      </c>
      <c r="L43" s="49" t="s">
        <v>34</v>
      </c>
      <c r="M43" s="17" t="s">
        <v>32</v>
      </c>
      <c r="N43" s="17" t="s">
        <v>34</v>
      </c>
      <c r="O43" s="36" t="s">
        <v>34</v>
      </c>
      <c r="P43" s="49" t="s">
        <v>34</v>
      </c>
      <c r="Q43" s="17" t="s">
        <v>32</v>
      </c>
      <c r="R43" s="17" t="s">
        <v>32</v>
      </c>
      <c r="S43" s="36" t="s">
        <v>34</v>
      </c>
      <c r="T43" s="42" t="s">
        <v>66</v>
      </c>
      <c r="U43" s="7" t="s">
        <v>202</v>
      </c>
      <c r="V43" s="92" t="s">
        <v>1683</v>
      </c>
      <c r="W43" s="86"/>
    </row>
    <row r="44" spans="1:23" ht="13.5" customHeight="1" x14ac:dyDescent="0.25">
      <c r="A44" s="9" t="s">
        <v>203</v>
      </c>
      <c r="B44" s="5" t="s">
        <v>29</v>
      </c>
      <c r="C44" s="35" t="s">
        <v>32</v>
      </c>
      <c r="D44" s="43" t="s">
        <v>204</v>
      </c>
      <c r="E44" s="5">
        <v>2012</v>
      </c>
      <c r="F44" s="5" t="s">
        <v>131</v>
      </c>
      <c r="G44" s="17" t="s">
        <v>34</v>
      </c>
      <c r="H44" s="5" t="s">
        <v>32</v>
      </c>
      <c r="I44" s="17" t="s">
        <v>34</v>
      </c>
      <c r="J44" s="17" t="s">
        <v>32</v>
      </c>
      <c r="K44" s="36" t="s">
        <v>32</v>
      </c>
      <c r="L44" s="49" t="s">
        <v>34</v>
      </c>
      <c r="M44" s="17" t="s">
        <v>32</v>
      </c>
      <c r="N44" s="17" t="s">
        <v>34</v>
      </c>
      <c r="O44" s="36" t="s">
        <v>34</v>
      </c>
      <c r="P44" s="49" t="s">
        <v>34</v>
      </c>
      <c r="Q44" s="17" t="s">
        <v>34</v>
      </c>
      <c r="R44" s="17" t="s">
        <v>32</v>
      </c>
      <c r="S44" s="36" t="s">
        <v>34</v>
      </c>
      <c r="T44" s="42" t="s">
        <v>66</v>
      </c>
      <c r="U44" s="7" t="s">
        <v>205</v>
      </c>
      <c r="V44" s="92" t="s">
        <v>1684</v>
      </c>
      <c r="W44" s="86"/>
    </row>
    <row r="45" spans="1:23" ht="13.5" customHeight="1" x14ac:dyDescent="0.25">
      <c r="A45" s="9" t="s">
        <v>206</v>
      </c>
      <c r="B45" s="5" t="s">
        <v>29</v>
      </c>
      <c r="C45" s="35" t="s">
        <v>32</v>
      </c>
      <c r="D45" s="43" t="s">
        <v>207</v>
      </c>
      <c r="E45" s="5">
        <v>2004</v>
      </c>
      <c r="F45" s="18" t="s">
        <v>46</v>
      </c>
      <c r="G45" s="17" t="s">
        <v>34</v>
      </c>
      <c r="H45" s="17" t="s">
        <v>34</v>
      </c>
      <c r="I45" s="17" t="s">
        <v>34</v>
      </c>
      <c r="J45" s="17" t="s">
        <v>34</v>
      </c>
      <c r="K45" s="36" t="s">
        <v>32</v>
      </c>
      <c r="L45" s="49" t="s">
        <v>34</v>
      </c>
      <c r="M45" s="17" t="s">
        <v>32</v>
      </c>
      <c r="N45" s="17" t="s">
        <v>34</v>
      </c>
      <c r="O45" s="36" t="s">
        <v>34</v>
      </c>
      <c r="P45" s="49" t="s">
        <v>34</v>
      </c>
      <c r="Q45" s="17" t="s">
        <v>34</v>
      </c>
      <c r="R45" s="17" t="s">
        <v>34</v>
      </c>
      <c r="S45" s="36" t="s">
        <v>32</v>
      </c>
      <c r="T45" s="53" t="s">
        <v>66</v>
      </c>
      <c r="U45" s="19" t="s">
        <v>208</v>
      </c>
      <c r="V45" s="97" t="s">
        <v>1440</v>
      </c>
      <c r="W45" s="86"/>
    </row>
    <row r="46" spans="1:23" ht="13.5" customHeight="1" x14ac:dyDescent="0.25">
      <c r="A46" s="9" t="s">
        <v>209</v>
      </c>
      <c r="B46" s="5" t="s">
        <v>211</v>
      </c>
      <c r="C46" s="35" t="s">
        <v>32</v>
      </c>
      <c r="D46" s="42" t="s">
        <v>212</v>
      </c>
      <c r="E46" s="5">
        <v>2013</v>
      </c>
      <c r="F46" s="5" t="s">
        <v>213</v>
      </c>
      <c r="G46" s="5" t="s">
        <v>34</v>
      </c>
      <c r="H46" s="5" t="s">
        <v>32</v>
      </c>
      <c r="I46" s="5" t="s">
        <v>34</v>
      </c>
      <c r="J46" s="5" t="s">
        <v>32</v>
      </c>
      <c r="K46" s="35" t="s">
        <v>32</v>
      </c>
      <c r="L46" s="42" t="s">
        <v>34</v>
      </c>
      <c r="M46" s="5" t="s">
        <v>32</v>
      </c>
      <c r="N46" s="5" t="s">
        <v>34</v>
      </c>
      <c r="O46" s="35" t="s">
        <v>34</v>
      </c>
      <c r="P46" s="42" t="s">
        <v>34</v>
      </c>
      <c r="Q46" s="17" t="s">
        <v>34</v>
      </c>
      <c r="R46" s="5" t="s">
        <v>32</v>
      </c>
      <c r="S46" s="35" t="s">
        <v>34</v>
      </c>
      <c r="T46" s="42" t="s">
        <v>214</v>
      </c>
      <c r="U46" s="7" t="s">
        <v>215</v>
      </c>
      <c r="V46" s="94" t="s">
        <v>1685</v>
      </c>
      <c r="W46" s="86"/>
    </row>
    <row r="47" spans="1:23" ht="13.5" customHeight="1" x14ac:dyDescent="0.25">
      <c r="A47" s="9" t="s">
        <v>216</v>
      </c>
      <c r="B47" s="5" t="s">
        <v>211</v>
      </c>
      <c r="C47" s="35" t="s">
        <v>32</v>
      </c>
      <c r="D47" s="43" t="s">
        <v>217</v>
      </c>
      <c r="E47" s="5">
        <v>1987</v>
      </c>
      <c r="F47" s="5" t="s">
        <v>43</v>
      </c>
      <c r="G47" s="17" t="s">
        <v>34</v>
      </c>
      <c r="H47" s="17" t="s">
        <v>32</v>
      </c>
      <c r="I47" s="17" t="s">
        <v>34</v>
      </c>
      <c r="J47" s="17" t="s">
        <v>34</v>
      </c>
      <c r="K47" s="36" t="s">
        <v>34</v>
      </c>
      <c r="L47" s="49" t="s">
        <v>34</v>
      </c>
      <c r="M47" s="17" t="s">
        <v>34</v>
      </c>
      <c r="N47" s="17" t="s">
        <v>34</v>
      </c>
      <c r="O47" s="36" t="s">
        <v>34</v>
      </c>
      <c r="P47" s="49" t="s">
        <v>34</v>
      </c>
      <c r="Q47" s="17" t="s">
        <v>34</v>
      </c>
      <c r="R47" s="17" t="s">
        <v>34</v>
      </c>
      <c r="S47" s="36" t="s">
        <v>32</v>
      </c>
      <c r="T47" s="42" t="s">
        <v>220</v>
      </c>
      <c r="U47" s="7" t="s">
        <v>221</v>
      </c>
      <c r="V47" s="92" t="s">
        <v>1686</v>
      </c>
      <c r="W47" s="86"/>
    </row>
    <row r="48" spans="1:23" ht="13.5" customHeight="1" x14ac:dyDescent="0.25">
      <c r="A48" s="9" t="s">
        <v>222</v>
      </c>
      <c r="B48" s="5" t="s">
        <v>211</v>
      </c>
      <c r="C48" s="35" t="s">
        <v>32</v>
      </c>
      <c r="D48" s="43" t="s">
        <v>223</v>
      </c>
      <c r="E48" s="5">
        <v>2010</v>
      </c>
      <c r="F48" s="5" t="s">
        <v>46</v>
      </c>
      <c r="G48" s="5" t="s">
        <v>34</v>
      </c>
      <c r="H48" s="5" t="s">
        <v>34</v>
      </c>
      <c r="I48" s="5" t="s">
        <v>34</v>
      </c>
      <c r="J48" s="5" t="s">
        <v>34</v>
      </c>
      <c r="K48" s="35" t="s">
        <v>32</v>
      </c>
      <c r="L48" s="42" t="s">
        <v>34</v>
      </c>
      <c r="M48" s="5" t="s">
        <v>32</v>
      </c>
      <c r="N48" s="5" t="s">
        <v>32</v>
      </c>
      <c r="O48" s="35" t="s">
        <v>34</v>
      </c>
      <c r="P48" s="42" t="s">
        <v>34</v>
      </c>
      <c r="Q48" s="5" t="s">
        <v>32</v>
      </c>
      <c r="R48" s="5" t="s">
        <v>32</v>
      </c>
      <c r="S48" s="35" t="s">
        <v>34</v>
      </c>
      <c r="T48" s="42" t="s">
        <v>224</v>
      </c>
      <c r="U48" s="7" t="s">
        <v>225</v>
      </c>
      <c r="V48" s="94" t="s">
        <v>1441</v>
      </c>
      <c r="W48" s="86"/>
    </row>
    <row r="49" spans="1:23" ht="13.5" customHeight="1" x14ac:dyDescent="0.25">
      <c r="A49" s="9" t="s">
        <v>226</v>
      </c>
      <c r="B49" s="5" t="s">
        <v>211</v>
      </c>
      <c r="C49" s="35" t="s">
        <v>32</v>
      </c>
      <c r="D49" s="43" t="s">
        <v>170</v>
      </c>
      <c r="E49" s="5" t="s">
        <v>227</v>
      </c>
      <c r="F49" s="5" t="s">
        <v>46</v>
      </c>
      <c r="G49" s="17" t="s">
        <v>34</v>
      </c>
      <c r="H49" s="17" t="s">
        <v>34</v>
      </c>
      <c r="I49" s="17" t="s">
        <v>34</v>
      </c>
      <c r="J49" s="17" t="s">
        <v>34</v>
      </c>
      <c r="K49" s="36" t="s">
        <v>32</v>
      </c>
      <c r="L49" s="49" t="s">
        <v>34</v>
      </c>
      <c r="M49" s="17" t="s">
        <v>34</v>
      </c>
      <c r="N49" s="17" t="s">
        <v>32</v>
      </c>
      <c r="O49" s="36" t="s">
        <v>32</v>
      </c>
      <c r="P49" s="49" t="s">
        <v>34</v>
      </c>
      <c r="Q49" s="17" t="s">
        <v>34</v>
      </c>
      <c r="R49" s="17" t="s">
        <v>32</v>
      </c>
      <c r="S49" s="36" t="s">
        <v>34</v>
      </c>
      <c r="T49" s="42" t="s">
        <v>220</v>
      </c>
      <c r="U49" s="7" t="s">
        <v>229</v>
      </c>
      <c r="V49" s="93" t="str">
        <f>HYPERLINK("http://www.sd72.bc.ca/Board/Policies/Policies/B-15%20Environment%20Responsibility.pdf%20dead","http://www.sd72.bc.ca/Board/Policies/Policies/B-15%20Environment%20Responsibility.pdf dead  http://www.sd72.bc.ca/aboutsd72/environment/Pages/default.aspx")</f>
        <v>http://www.sd72.bc.ca/Board/Policies/Policies/B-15%20Environment%20Responsibility.pdf dead  http://www.sd72.bc.ca/aboutsd72/environment/Pages/default.aspx</v>
      </c>
      <c r="W49" s="86"/>
    </row>
    <row r="50" spans="1:23" ht="13.5" customHeight="1" x14ac:dyDescent="0.25">
      <c r="A50" s="9" t="s">
        <v>230</v>
      </c>
      <c r="B50" s="5" t="s">
        <v>211</v>
      </c>
      <c r="C50" s="35" t="s">
        <v>32</v>
      </c>
      <c r="D50" s="43" t="s">
        <v>231</v>
      </c>
      <c r="E50" s="5">
        <v>2010</v>
      </c>
      <c r="F50" s="5" t="s">
        <v>45</v>
      </c>
      <c r="G50" s="5" t="s">
        <v>34</v>
      </c>
      <c r="H50" s="5" t="s">
        <v>34</v>
      </c>
      <c r="I50" s="5" t="s">
        <v>34</v>
      </c>
      <c r="J50" s="5" t="s">
        <v>32</v>
      </c>
      <c r="K50" s="35" t="s">
        <v>34</v>
      </c>
      <c r="L50" s="42" t="s">
        <v>34</v>
      </c>
      <c r="M50" s="5" t="s">
        <v>34</v>
      </c>
      <c r="N50" s="5" t="s">
        <v>34</v>
      </c>
      <c r="O50" s="35" t="s">
        <v>34</v>
      </c>
      <c r="P50" s="42" t="s">
        <v>34</v>
      </c>
      <c r="Q50" s="5" t="s">
        <v>32</v>
      </c>
      <c r="R50" s="5" t="s">
        <v>32</v>
      </c>
      <c r="S50" s="35" t="s">
        <v>34</v>
      </c>
      <c r="T50" s="42" t="s">
        <v>66</v>
      </c>
      <c r="U50" s="7" t="s">
        <v>232</v>
      </c>
      <c r="V50" s="94" t="s">
        <v>233</v>
      </c>
      <c r="W50" s="86"/>
    </row>
    <row r="51" spans="1:23" ht="13.5" customHeight="1" x14ac:dyDescent="0.25">
      <c r="A51" s="9" t="s">
        <v>230</v>
      </c>
      <c r="B51" s="5" t="s">
        <v>211</v>
      </c>
      <c r="C51" s="35" t="s">
        <v>32</v>
      </c>
      <c r="D51" s="43" t="s">
        <v>235</v>
      </c>
      <c r="E51" s="5">
        <v>2002</v>
      </c>
      <c r="F51" s="5" t="s">
        <v>46</v>
      </c>
      <c r="G51" s="5" t="s">
        <v>34</v>
      </c>
      <c r="H51" s="5" t="s">
        <v>34</v>
      </c>
      <c r="I51" s="5" t="s">
        <v>34</v>
      </c>
      <c r="J51" s="5" t="s">
        <v>34</v>
      </c>
      <c r="K51" s="35" t="s">
        <v>32</v>
      </c>
      <c r="L51" s="42" t="s">
        <v>32</v>
      </c>
      <c r="M51" s="5" t="s">
        <v>34</v>
      </c>
      <c r="N51" s="5" t="s">
        <v>34</v>
      </c>
      <c r="O51" s="35" t="s">
        <v>34</v>
      </c>
      <c r="P51" s="42" t="s">
        <v>34</v>
      </c>
      <c r="Q51" s="17" t="s">
        <v>34</v>
      </c>
      <c r="R51" s="5" t="s">
        <v>34</v>
      </c>
      <c r="S51" s="35" t="s">
        <v>32</v>
      </c>
      <c r="T51" s="42" t="s">
        <v>66</v>
      </c>
      <c r="U51" s="7" t="s">
        <v>236</v>
      </c>
      <c r="V51" s="94" t="s">
        <v>1442</v>
      </c>
      <c r="W51" s="86"/>
    </row>
    <row r="52" spans="1:23" ht="13.5" customHeight="1" x14ac:dyDescent="0.25">
      <c r="A52" s="9" t="s">
        <v>237</v>
      </c>
      <c r="B52" s="5" t="s">
        <v>211</v>
      </c>
      <c r="C52" s="35" t="s">
        <v>32</v>
      </c>
      <c r="D52" s="43" t="s">
        <v>238</v>
      </c>
      <c r="E52" s="5">
        <v>2009</v>
      </c>
      <c r="F52" s="5" t="s">
        <v>239</v>
      </c>
      <c r="G52" s="5" t="s">
        <v>34</v>
      </c>
      <c r="H52" s="5" t="s">
        <v>32</v>
      </c>
      <c r="I52" s="5" t="s">
        <v>34</v>
      </c>
      <c r="J52" s="5" t="s">
        <v>34</v>
      </c>
      <c r="K52" s="35" t="s">
        <v>32</v>
      </c>
      <c r="L52" s="42" t="s">
        <v>34</v>
      </c>
      <c r="M52" s="5" t="s">
        <v>32</v>
      </c>
      <c r="N52" s="5" t="s">
        <v>34</v>
      </c>
      <c r="O52" s="35" t="s">
        <v>34</v>
      </c>
      <c r="P52" s="42" t="s">
        <v>34</v>
      </c>
      <c r="Q52" s="17" t="s">
        <v>34</v>
      </c>
      <c r="R52" s="5" t="s">
        <v>32</v>
      </c>
      <c r="S52" s="35" t="s">
        <v>34</v>
      </c>
      <c r="T52" s="42" t="s">
        <v>66</v>
      </c>
      <c r="U52" s="7" t="s">
        <v>240</v>
      </c>
      <c r="V52" s="94" t="s">
        <v>241</v>
      </c>
      <c r="W52" s="86"/>
    </row>
    <row r="53" spans="1:23" ht="13.5" customHeight="1" x14ac:dyDescent="0.25">
      <c r="A53" s="9" t="s">
        <v>237</v>
      </c>
      <c r="B53" s="5" t="s">
        <v>211</v>
      </c>
      <c r="C53" s="35" t="s">
        <v>32</v>
      </c>
      <c r="D53" s="43" t="s">
        <v>243</v>
      </c>
      <c r="E53" s="5">
        <v>1978</v>
      </c>
      <c r="F53" s="5" t="s">
        <v>46</v>
      </c>
      <c r="G53" s="5" t="s">
        <v>34</v>
      </c>
      <c r="H53" s="5" t="s">
        <v>34</v>
      </c>
      <c r="I53" s="5" t="s">
        <v>34</v>
      </c>
      <c r="J53" s="5" t="s">
        <v>34</v>
      </c>
      <c r="K53" s="35" t="s">
        <v>32</v>
      </c>
      <c r="L53" s="42" t="s">
        <v>34</v>
      </c>
      <c r="M53" s="5" t="s">
        <v>34</v>
      </c>
      <c r="N53" s="5" t="s">
        <v>34</v>
      </c>
      <c r="O53" s="35" t="s">
        <v>34</v>
      </c>
      <c r="P53" s="42" t="s">
        <v>34</v>
      </c>
      <c r="Q53" s="17" t="s">
        <v>34</v>
      </c>
      <c r="R53" s="5" t="s">
        <v>34</v>
      </c>
      <c r="S53" s="35" t="s">
        <v>32</v>
      </c>
      <c r="T53" s="42" t="s">
        <v>66</v>
      </c>
      <c r="U53" s="7" t="s">
        <v>245</v>
      </c>
      <c r="V53" s="94" t="s">
        <v>1443</v>
      </c>
      <c r="W53" s="86"/>
    </row>
    <row r="54" spans="1:23" ht="13.5" customHeight="1" x14ac:dyDescent="0.25">
      <c r="A54" s="9" t="s">
        <v>246</v>
      </c>
      <c r="B54" s="5" t="s">
        <v>211</v>
      </c>
      <c r="C54" s="35" t="s">
        <v>32</v>
      </c>
      <c r="D54" s="43" t="s">
        <v>247</v>
      </c>
      <c r="E54" s="5">
        <v>2000</v>
      </c>
      <c r="F54" s="5" t="s">
        <v>248</v>
      </c>
      <c r="G54" s="17" t="s">
        <v>34</v>
      </c>
      <c r="H54" s="17" t="s">
        <v>32</v>
      </c>
      <c r="I54" s="17" t="s">
        <v>32</v>
      </c>
      <c r="J54" s="17" t="s">
        <v>34</v>
      </c>
      <c r="K54" s="36" t="s">
        <v>32</v>
      </c>
      <c r="L54" s="49" t="s">
        <v>34</v>
      </c>
      <c r="M54" s="17" t="s">
        <v>32</v>
      </c>
      <c r="N54" s="17" t="s">
        <v>32</v>
      </c>
      <c r="O54" s="36" t="s">
        <v>34</v>
      </c>
      <c r="P54" s="49" t="s">
        <v>34</v>
      </c>
      <c r="Q54" s="17" t="s">
        <v>34</v>
      </c>
      <c r="R54" s="17" t="s">
        <v>32</v>
      </c>
      <c r="S54" s="36" t="s">
        <v>34</v>
      </c>
      <c r="T54" s="42" t="s">
        <v>66</v>
      </c>
      <c r="U54" s="7" t="s">
        <v>249</v>
      </c>
      <c r="V54" s="92" t="s">
        <v>250</v>
      </c>
      <c r="W54" s="86"/>
    </row>
    <row r="55" spans="1:23" ht="13.5" customHeight="1" x14ac:dyDescent="0.25">
      <c r="A55" s="9" t="s">
        <v>246</v>
      </c>
      <c r="B55" s="5" t="s">
        <v>211</v>
      </c>
      <c r="C55" s="35" t="s">
        <v>32</v>
      </c>
      <c r="D55" s="43" t="s">
        <v>251</v>
      </c>
      <c r="E55" s="5">
        <v>2009</v>
      </c>
      <c r="F55" s="5" t="s">
        <v>46</v>
      </c>
      <c r="G55" s="17" t="s">
        <v>34</v>
      </c>
      <c r="H55" s="17" t="s">
        <v>34</v>
      </c>
      <c r="I55" s="17" t="s">
        <v>34</v>
      </c>
      <c r="J55" s="17" t="s">
        <v>34</v>
      </c>
      <c r="K55" s="36" t="s">
        <v>32</v>
      </c>
      <c r="L55" s="49" t="s">
        <v>34</v>
      </c>
      <c r="M55" s="17" t="s">
        <v>34</v>
      </c>
      <c r="N55" s="17" t="s">
        <v>34</v>
      </c>
      <c r="O55" s="36" t="s">
        <v>32</v>
      </c>
      <c r="P55" s="49" t="s">
        <v>34</v>
      </c>
      <c r="Q55" s="17" t="s">
        <v>34</v>
      </c>
      <c r="R55" s="17" t="s">
        <v>34</v>
      </c>
      <c r="S55" s="36" t="s">
        <v>32</v>
      </c>
      <c r="T55" s="42" t="s">
        <v>66</v>
      </c>
      <c r="U55" s="7" t="s">
        <v>254</v>
      </c>
      <c r="V55" s="94" t="s">
        <v>1444</v>
      </c>
      <c r="W55" s="86"/>
    </row>
    <row r="56" spans="1:23" ht="13.5" customHeight="1" x14ac:dyDescent="0.25">
      <c r="A56" s="9" t="s">
        <v>246</v>
      </c>
      <c r="B56" s="5" t="s">
        <v>211</v>
      </c>
      <c r="C56" s="35" t="s">
        <v>32</v>
      </c>
      <c r="D56" s="43" t="s">
        <v>251</v>
      </c>
      <c r="E56" s="5">
        <v>2009</v>
      </c>
      <c r="F56" s="5" t="s">
        <v>46</v>
      </c>
      <c r="G56" s="17" t="s">
        <v>34</v>
      </c>
      <c r="H56" s="17" t="s">
        <v>34</v>
      </c>
      <c r="I56" s="17" t="s">
        <v>34</v>
      </c>
      <c r="J56" s="17" t="s">
        <v>34</v>
      </c>
      <c r="K56" s="36" t="s">
        <v>32</v>
      </c>
      <c r="L56" s="49" t="s">
        <v>34</v>
      </c>
      <c r="M56" s="17" t="s">
        <v>32</v>
      </c>
      <c r="N56" s="17" t="s">
        <v>32</v>
      </c>
      <c r="O56" s="36" t="s">
        <v>34</v>
      </c>
      <c r="P56" s="49" t="s">
        <v>34</v>
      </c>
      <c r="Q56" s="17" t="s">
        <v>34</v>
      </c>
      <c r="R56" s="17" t="s">
        <v>34</v>
      </c>
      <c r="S56" s="36" t="s">
        <v>32</v>
      </c>
      <c r="T56" s="42" t="s">
        <v>66</v>
      </c>
      <c r="U56" s="7" t="s">
        <v>255</v>
      </c>
      <c r="V56" s="94" t="s">
        <v>1445</v>
      </c>
      <c r="W56" s="86"/>
    </row>
    <row r="57" spans="1:23" ht="13.5" customHeight="1" x14ac:dyDescent="0.25">
      <c r="A57" s="9" t="s">
        <v>256</v>
      </c>
      <c r="B57" s="5" t="s">
        <v>211</v>
      </c>
      <c r="C57" s="35" t="s">
        <v>32</v>
      </c>
      <c r="D57" s="42" t="s">
        <v>257</v>
      </c>
      <c r="E57" s="5">
        <v>2005</v>
      </c>
      <c r="F57" s="5" t="s">
        <v>46</v>
      </c>
      <c r="G57" s="5" t="s">
        <v>34</v>
      </c>
      <c r="H57" s="5" t="s">
        <v>34</v>
      </c>
      <c r="I57" s="5" t="s">
        <v>34</v>
      </c>
      <c r="J57" s="5" t="s">
        <v>34</v>
      </c>
      <c r="K57" s="35" t="s">
        <v>32</v>
      </c>
      <c r="L57" s="42" t="s">
        <v>32</v>
      </c>
      <c r="M57" s="5" t="s">
        <v>34</v>
      </c>
      <c r="N57" s="5" t="s">
        <v>34</v>
      </c>
      <c r="O57" s="35" t="s">
        <v>34</v>
      </c>
      <c r="P57" s="42" t="s">
        <v>34</v>
      </c>
      <c r="Q57" s="17" t="s">
        <v>34</v>
      </c>
      <c r="R57" s="5" t="s">
        <v>34</v>
      </c>
      <c r="S57" s="35" t="s">
        <v>32</v>
      </c>
      <c r="T57" s="42" t="s">
        <v>214</v>
      </c>
      <c r="U57" s="7" t="s">
        <v>258</v>
      </c>
      <c r="V57" s="94" t="s">
        <v>1446</v>
      </c>
      <c r="W57" s="86"/>
    </row>
    <row r="58" spans="1:23" ht="13.5" customHeight="1" x14ac:dyDescent="0.25">
      <c r="A58" s="9" t="s">
        <v>256</v>
      </c>
      <c r="B58" s="5" t="s">
        <v>211</v>
      </c>
      <c r="C58" s="35" t="s">
        <v>32</v>
      </c>
      <c r="D58" s="42" t="s">
        <v>257</v>
      </c>
      <c r="E58" s="5">
        <v>2005</v>
      </c>
      <c r="F58" s="5" t="s">
        <v>46</v>
      </c>
      <c r="G58" s="5" t="s">
        <v>34</v>
      </c>
      <c r="H58" s="5" t="s">
        <v>34</v>
      </c>
      <c r="I58" s="5" t="s">
        <v>34</v>
      </c>
      <c r="J58" s="5" t="s">
        <v>34</v>
      </c>
      <c r="K58" s="35" t="s">
        <v>32</v>
      </c>
      <c r="L58" s="42" t="s">
        <v>34</v>
      </c>
      <c r="M58" s="5" t="s">
        <v>32</v>
      </c>
      <c r="N58" s="5" t="s">
        <v>34</v>
      </c>
      <c r="O58" s="35" t="s">
        <v>34</v>
      </c>
      <c r="P58" s="42" t="s">
        <v>34</v>
      </c>
      <c r="Q58" s="17" t="s">
        <v>34</v>
      </c>
      <c r="R58" s="5" t="s">
        <v>34</v>
      </c>
      <c r="S58" s="35" t="s">
        <v>32</v>
      </c>
      <c r="T58" s="42"/>
      <c r="U58" s="7" t="s">
        <v>260</v>
      </c>
      <c r="V58" s="94" t="s">
        <v>1447</v>
      </c>
      <c r="W58" s="86"/>
    </row>
    <row r="59" spans="1:23" ht="13.5" customHeight="1" x14ac:dyDescent="0.25">
      <c r="A59" s="9" t="s">
        <v>256</v>
      </c>
      <c r="B59" s="5" t="s">
        <v>211</v>
      </c>
      <c r="C59" s="35" t="s">
        <v>32</v>
      </c>
      <c r="D59" s="42" t="s">
        <v>257</v>
      </c>
      <c r="E59" s="5">
        <v>2005</v>
      </c>
      <c r="F59" s="5" t="s">
        <v>46</v>
      </c>
      <c r="G59" s="5" t="s">
        <v>34</v>
      </c>
      <c r="H59" s="5" t="s">
        <v>34</v>
      </c>
      <c r="I59" s="5" t="s">
        <v>34</v>
      </c>
      <c r="J59" s="5" t="s">
        <v>34</v>
      </c>
      <c r="K59" s="35" t="s">
        <v>32</v>
      </c>
      <c r="L59" s="42" t="s">
        <v>34</v>
      </c>
      <c r="M59" s="5" t="s">
        <v>34</v>
      </c>
      <c r="N59" s="5" t="s">
        <v>32</v>
      </c>
      <c r="O59" s="35" t="s">
        <v>34</v>
      </c>
      <c r="P59" s="42" t="s">
        <v>34</v>
      </c>
      <c r="Q59" s="17" t="s">
        <v>34</v>
      </c>
      <c r="R59" s="5" t="s">
        <v>34</v>
      </c>
      <c r="S59" s="35" t="s">
        <v>32</v>
      </c>
      <c r="T59" s="42"/>
      <c r="U59" s="7" t="s">
        <v>263</v>
      </c>
      <c r="V59" s="94" t="s">
        <v>1448</v>
      </c>
      <c r="W59" s="86"/>
    </row>
    <row r="60" spans="1:23" ht="13.5" customHeight="1" x14ac:dyDescent="0.25">
      <c r="A60" s="9" t="s">
        <v>264</v>
      </c>
      <c r="B60" s="5" t="s">
        <v>211</v>
      </c>
      <c r="C60" s="35" t="s">
        <v>32</v>
      </c>
      <c r="D60" s="43" t="s">
        <v>265</v>
      </c>
      <c r="E60" s="5">
        <v>2005</v>
      </c>
      <c r="F60" s="5" t="s">
        <v>46</v>
      </c>
      <c r="G60" s="17" t="s">
        <v>34</v>
      </c>
      <c r="H60" s="17" t="s">
        <v>34</v>
      </c>
      <c r="I60" s="17" t="s">
        <v>34</v>
      </c>
      <c r="J60" s="17" t="s">
        <v>34</v>
      </c>
      <c r="K60" s="36" t="s">
        <v>32</v>
      </c>
      <c r="L60" s="49" t="s">
        <v>32</v>
      </c>
      <c r="M60" s="17" t="s">
        <v>34</v>
      </c>
      <c r="N60" s="17" t="s">
        <v>34</v>
      </c>
      <c r="O60" s="36" t="s">
        <v>34</v>
      </c>
      <c r="P60" s="49" t="s">
        <v>34</v>
      </c>
      <c r="Q60" s="17" t="s">
        <v>34</v>
      </c>
      <c r="R60" s="17" t="s">
        <v>34</v>
      </c>
      <c r="S60" s="36" t="s">
        <v>32</v>
      </c>
      <c r="T60" s="42" t="s">
        <v>66</v>
      </c>
      <c r="U60" s="7" t="s">
        <v>266</v>
      </c>
      <c r="V60" s="92" t="s">
        <v>267</v>
      </c>
      <c r="W60" s="86"/>
    </row>
    <row r="61" spans="1:23" ht="13.5" customHeight="1" x14ac:dyDescent="0.25">
      <c r="A61" s="9" t="s">
        <v>264</v>
      </c>
      <c r="B61" s="5" t="s">
        <v>211</v>
      </c>
      <c r="C61" s="35" t="s">
        <v>32</v>
      </c>
      <c r="D61" s="43" t="s">
        <v>269</v>
      </c>
      <c r="E61" s="5">
        <v>2009</v>
      </c>
      <c r="F61" s="5" t="s">
        <v>46</v>
      </c>
      <c r="G61" s="17" t="s">
        <v>34</v>
      </c>
      <c r="H61" s="17" t="s">
        <v>34</v>
      </c>
      <c r="I61" s="17" t="s">
        <v>34</v>
      </c>
      <c r="J61" s="17" t="s">
        <v>34</v>
      </c>
      <c r="K61" s="36" t="s">
        <v>32</v>
      </c>
      <c r="L61" s="49" t="s">
        <v>34</v>
      </c>
      <c r="M61" s="17" t="s">
        <v>34</v>
      </c>
      <c r="N61" s="17" t="s">
        <v>32</v>
      </c>
      <c r="O61" s="36" t="s">
        <v>34</v>
      </c>
      <c r="P61" s="42" t="s">
        <v>34</v>
      </c>
      <c r="Q61" s="5" t="s">
        <v>32</v>
      </c>
      <c r="R61" s="17" t="s">
        <v>34</v>
      </c>
      <c r="S61" s="36" t="s">
        <v>34</v>
      </c>
      <c r="T61" s="42" t="s">
        <v>66</v>
      </c>
      <c r="U61" s="7" t="s">
        <v>271</v>
      </c>
      <c r="V61" s="94" t="s">
        <v>1449</v>
      </c>
      <c r="W61" s="86"/>
    </row>
    <row r="62" spans="1:23" ht="13.5" customHeight="1" x14ac:dyDescent="0.25">
      <c r="A62" s="9" t="s">
        <v>272</v>
      </c>
      <c r="B62" s="5" t="s">
        <v>211</v>
      </c>
      <c r="C62" s="35" t="s">
        <v>32</v>
      </c>
      <c r="D62" s="42" t="s">
        <v>212</v>
      </c>
      <c r="E62" s="5">
        <v>2013</v>
      </c>
      <c r="F62" s="5" t="s">
        <v>45</v>
      </c>
      <c r="G62" s="5" t="s">
        <v>34</v>
      </c>
      <c r="H62" s="5" t="s">
        <v>34</v>
      </c>
      <c r="I62" s="5" t="s">
        <v>34</v>
      </c>
      <c r="J62" s="5" t="s">
        <v>32</v>
      </c>
      <c r="K62" s="35" t="s">
        <v>34</v>
      </c>
      <c r="L62" s="42" t="s">
        <v>34</v>
      </c>
      <c r="M62" s="5" t="s">
        <v>34</v>
      </c>
      <c r="N62" s="5" t="s">
        <v>34</v>
      </c>
      <c r="O62" s="35" t="s">
        <v>34</v>
      </c>
      <c r="P62" s="42" t="s">
        <v>34</v>
      </c>
      <c r="Q62" s="5" t="s">
        <v>34</v>
      </c>
      <c r="R62" s="5" t="s">
        <v>34</v>
      </c>
      <c r="S62" s="35" t="s">
        <v>32</v>
      </c>
      <c r="T62" s="42" t="s">
        <v>220</v>
      </c>
      <c r="U62" s="7" t="s">
        <v>273</v>
      </c>
      <c r="V62" s="94" t="s">
        <v>1687</v>
      </c>
      <c r="W62" s="86"/>
    </row>
    <row r="63" spans="1:23" ht="13.5" customHeight="1" x14ac:dyDescent="0.25">
      <c r="A63" s="9" t="s">
        <v>274</v>
      </c>
      <c r="B63" s="5" t="s">
        <v>211</v>
      </c>
      <c r="C63" s="35" t="s">
        <v>32</v>
      </c>
      <c r="D63" s="43" t="s">
        <v>275</v>
      </c>
      <c r="E63" s="5">
        <v>2006</v>
      </c>
      <c r="F63" s="5" t="s">
        <v>45</v>
      </c>
      <c r="G63" s="17" t="s">
        <v>34</v>
      </c>
      <c r="H63" s="17" t="s">
        <v>34</v>
      </c>
      <c r="I63" s="17" t="s">
        <v>34</v>
      </c>
      <c r="J63" s="17" t="s">
        <v>32</v>
      </c>
      <c r="K63" s="36" t="s">
        <v>34</v>
      </c>
      <c r="L63" s="49" t="s">
        <v>34</v>
      </c>
      <c r="M63" s="17" t="s">
        <v>34</v>
      </c>
      <c r="N63" s="17" t="s">
        <v>34</v>
      </c>
      <c r="O63" s="36" t="s">
        <v>34</v>
      </c>
      <c r="P63" s="49" t="s">
        <v>34</v>
      </c>
      <c r="Q63" s="17" t="s">
        <v>34</v>
      </c>
      <c r="R63" s="17" t="s">
        <v>32</v>
      </c>
      <c r="S63" s="36" t="s">
        <v>34</v>
      </c>
      <c r="T63" s="42" t="s">
        <v>220</v>
      </c>
      <c r="U63" s="7" t="s">
        <v>277</v>
      </c>
      <c r="V63" s="92" t="s">
        <v>1688</v>
      </c>
      <c r="W63" s="86"/>
    </row>
    <row r="64" spans="1:23" ht="13.5" customHeight="1" x14ac:dyDescent="0.25">
      <c r="A64" s="9" t="s">
        <v>278</v>
      </c>
      <c r="B64" s="5" t="s">
        <v>211</v>
      </c>
      <c r="C64" s="35" t="s">
        <v>32</v>
      </c>
      <c r="D64" s="42" t="s">
        <v>279</v>
      </c>
      <c r="E64" s="5">
        <v>2002</v>
      </c>
      <c r="F64" s="5" t="s">
        <v>46</v>
      </c>
      <c r="G64" s="17" t="s">
        <v>34</v>
      </c>
      <c r="H64" s="17" t="s">
        <v>34</v>
      </c>
      <c r="I64" s="17" t="s">
        <v>34</v>
      </c>
      <c r="J64" s="17" t="s">
        <v>34</v>
      </c>
      <c r="K64" s="36" t="s">
        <v>32</v>
      </c>
      <c r="L64" s="49" t="s">
        <v>34</v>
      </c>
      <c r="M64" s="17" t="s">
        <v>32</v>
      </c>
      <c r="N64" s="17" t="s">
        <v>32</v>
      </c>
      <c r="O64" s="36" t="s">
        <v>34</v>
      </c>
      <c r="P64" s="49" t="s">
        <v>34</v>
      </c>
      <c r="Q64" s="17" t="s">
        <v>34</v>
      </c>
      <c r="R64" s="17" t="s">
        <v>32</v>
      </c>
      <c r="S64" s="36" t="s">
        <v>34</v>
      </c>
      <c r="T64" s="42" t="s">
        <v>220</v>
      </c>
      <c r="U64" s="7" t="s">
        <v>280</v>
      </c>
      <c r="V64" s="92" t="s">
        <v>1689</v>
      </c>
      <c r="W64" s="86"/>
    </row>
    <row r="65" spans="1:23" ht="13.5" customHeight="1" x14ac:dyDescent="0.25">
      <c r="A65" s="9" t="s">
        <v>281</v>
      </c>
      <c r="B65" s="5" t="s">
        <v>211</v>
      </c>
      <c r="C65" s="35" t="s">
        <v>32</v>
      </c>
      <c r="D65" s="43" t="s">
        <v>282</v>
      </c>
      <c r="E65" s="5">
        <v>2008</v>
      </c>
      <c r="F65" s="5" t="s">
        <v>283</v>
      </c>
      <c r="G65" s="17" t="s">
        <v>34</v>
      </c>
      <c r="H65" s="17" t="s">
        <v>34</v>
      </c>
      <c r="I65" s="17" t="s">
        <v>34</v>
      </c>
      <c r="J65" s="17" t="s">
        <v>32</v>
      </c>
      <c r="K65" s="36" t="s">
        <v>32</v>
      </c>
      <c r="L65" s="49" t="s">
        <v>34</v>
      </c>
      <c r="M65" s="17" t="s">
        <v>32</v>
      </c>
      <c r="N65" s="17" t="s">
        <v>34</v>
      </c>
      <c r="O65" s="36" t="s">
        <v>32</v>
      </c>
      <c r="P65" s="49" t="s">
        <v>34</v>
      </c>
      <c r="Q65" s="17" t="s">
        <v>34</v>
      </c>
      <c r="R65" s="17" t="s">
        <v>32</v>
      </c>
      <c r="S65" s="36" t="s">
        <v>34</v>
      </c>
      <c r="T65" s="42" t="s">
        <v>66</v>
      </c>
      <c r="U65" s="7" t="s">
        <v>284</v>
      </c>
      <c r="V65" s="94" t="s">
        <v>1450</v>
      </c>
      <c r="W65" s="86"/>
    </row>
    <row r="66" spans="1:23" ht="13.5" customHeight="1" x14ac:dyDescent="0.25">
      <c r="A66" s="9" t="s">
        <v>281</v>
      </c>
      <c r="B66" s="5" t="s">
        <v>211</v>
      </c>
      <c r="C66" s="35" t="s">
        <v>32</v>
      </c>
      <c r="D66" s="43" t="s">
        <v>287</v>
      </c>
      <c r="E66" s="5">
        <v>1990</v>
      </c>
      <c r="F66" s="5" t="s">
        <v>288</v>
      </c>
      <c r="G66" s="17" t="s">
        <v>34</v>
      </c>
      <c r="H66" s="17" t="s">
        <v>32</v>
      </c>
      <c r="I66" s="17" t="s">
        <v>32</v>
      </c>
      <c r="J66" s="17" t="s">
        <v>34</v>
      </c>
      <c r="K66" s="36" t="s">
        <v>32</v>
      </c>
      <c r="L66" s="49" t="s">
        <v>34</v>
      </c>
      <c r="M66" s="17" t="s">
        <v>34</v>
      </c>
      <c r="N66" s="17" t="s">
        <v>32</v>
      </c>
      <c r="O66" s="36" t="s">
        <v>34</v>
      </c>
      <c r="P66" s="49" t="s">
        <v>34</v>
      </c>
      <c r="Q66" s="17" t="s">
        <v>34</v>
      </c>
      <c r="R66" s="17" t="s">
        <v>32</v>
      </c>
      <c r="S66" s="36" t="s">
        <v>34</v>
      </c>
      <c r="T66" s="42" t="s">
        <v>66</v>
      </c>
      <c r="U66" s="7" t="s">
        <v>289</v>
      </c>
      <c r="V66" s="92" t="s">
        <v>290</v>
      </c>
      <c r="W66" s="86"/>
    </row>
    <row r="67" spans="1:23" ht="13.5" customHeight="1" x14ac:dyDescent="0.25">
      <c r="A67" s="9" t="s">
        <v>281</v>
      </c>
      <c r="B67" s="5" t="s">
        <v>211</v>
      </c>
      <c r="C67" s="35" t="s">
        <v>32</v>
      </c>
      <c r="D67" s="42" t="s">
        <v>291</v>
      </c>
      <c r="E67" s="5">
        <v>2005</v>
      </c>
      <c r="F67" s="5" t="s">
        <v>46</v>
      </c>
      <c r="G67" s="17" t="s">
        <v>34</v>
      </c>
      <c r="H67" s="17" t="s">
        <v>34</v>
      </c>
      <c r="I67" s="17" t="s">
        <v>34</v>
      </c>
      <c r="J67" s="17" t="s">
        <v>34</v>
      </c>
      <c r="K67" s="36" t="s">
        <v>32</v>
      </c>
      <c r="L67" s="49" t="s">
        <v>32</v>
      </c>
      <c r="M67" s="17" t="s">
        <v>34</v>
      </c>
      <c r="N67" s="17" t="s">
        <v>34</v>
      </c>
      <c r="O67" s="36" t="s">
        <v>34</v>
      </c>
      <c r="P67" s="49" t="s">
        <v>34</v>
      </c>
      <c r="Q67" s="17" t="s">
        <v>34</v>
      </c>
      <c r="R67" s="17" t="s">
        <v>34</v>
      </c>
      <c r="S67" s="36" t="s">
        <v>32</v>
      </c>
      <c r="T67" s="42" t="s">
        <v>66</v>
      </c>
      <c r="U67" s="7" t="s">
        <v>292</v>
      </c>
      <c r="V67" s="94" t="s">
        <v>294</v>
      </c>
      <c r="W67" s="86"/>
    </row>
    <row r="68" spans="1:23" ht="13.5" customHeight="1" x14ac:dyDescent="0.25">
      <c r="A68" s="9" t="s">
        <v>295</v>
      </c>
      <c r="B68" s="5" t="s">
        <v>211</v>
      </c>
      <c r="C68" s="35" t="s">
        <v>32</v>
      </c>
      <c r="D68" s="43" t="s">
        <v>296</v>
      </c>
      <c r="E68" s="5">
        <v>2012</v>
      </c>
      <c r="F68" s="5" t="s">
        <v>45</v>
      </c>
      <c r="G68" s="17" t="s">
        <v>34</v>
      </c>
      <c r="H68" s="17" t="s">
        <v>34</v>
      </c>
      <c r="I68" s="17" t="s">
        <v>34</v>
      </c>
      <c r="J68" s="17" t="s">
        <v>32</v>
      </c>
      <c r="K68" s="36" t="s">
        <v>34</v>
      </c>
      <c r="L68" s="49" t="s">
        <v>34</v>
      </c>
      <c r="M68" s="17" t="s">
        <v>34</v>
      </c>
      <c r="N68" s="17" t="s">
        <v>34</v>
      </c>
      <c r="O68" s="36" t="s">
        <v>34</v>
      </c>
      <c r="P68" s="42" t="s">
        <v>34</v>
      </c>
      <c r="Q68" s="5" t="s">
        <v>32</v>
      </c>
      <c r="R68" s="17" t="s">
        <v>34</v>
      </c>
      <c r="S68" s="36" t="s">
        <v>34</v>
      </c>
      <c r="T68" s="42" t="s">
        <v>220</v>
      </c>
      <c r="U68" s="7" t="s">
        <v>297</v>
      </c>
      <c r="V68" s="92" t="s">
        <v>1690</v>
      </c>
      <c r="W68" s="86"/>
    </row>
    <row r="69" spans="1:23" ht="13.5" customHeight="1" x14ac:dyDescent="0.25">
      <c r="A69" s="9" t="s">
        <v>298</v>
      </c>
      <c r="B69" s="5" t="s">
        <v>211</v>
      </c>
      <c r="C69" s="35" t="s">
        <v>32</v>
      </c>
      <c r="D69" s="43" t="s">
        <v>299</v>
      </c>
      <c r="E69" s="5">
        <v>2008</v>
      </c>
      <c r="F69" s="5" t="s">
        <v>46</v>
      </c>
      <c r="G69" s="17" t="s">
        <v>34</v>
      </c>
      <c r="H69" s="17" t="s">
        <v>34</v>
      </c>
      <c r="I69" s="17" t="s">
        <v>34</v>
      </c>
      <c r="J69" s="17" t="s">
        <v>34</v>
      </c>
      <c r="K69" s="36" t="s">
        <v>32</v>
      </c>
      <c r="L69" s="49" t="s">
        <v>34</v>
      </c>
      <c r="M69" s="17" t="s">
        <v>34</v>
      </c>
      <c r="N69" s="17" t="s">
        <v>32</v>
      </c>
      <c r="O69" s="36" t="s">
        <v>34</v>
      </c>
      <c r="P69" s="49" t="s">
        <v>34</v>
      </c>
      <c r="Q69" s="17" t="s">
        <v>34</v>
      </c>
      <c r="R69" s="17" t="s">
        <v>34</v>
      </c>
      <c r="S69" s="36" t="s">
        <v>32</v>
      </c>
      <c r="T69" s="52" t="s">
        <v>66</v>
      </c>
      <c r="U69" s="7" t="s">
        <v>300</v>
      </c>
      <c r="V69" s="92" t="s">
        <v>301</v>
      </c>
      <c r="W69" s="86"/>
    </row>
    <row r="70" spans="1:23" ht="13.5" customHeight="1" x14ac:dyDescent="0.25">
      <c r="A70" s="9" t="s">
        <v>298</v>
      </c>
      <c r="B70" s="5" t="s">
        <v>211</v>
      </c>
      <c r="C70" s="35" t="s">
        <v>32</v>
      </c>
      <c r="D70" s="43" t="s">
        <v>302</v>
      </c>
      <c r="E70" s="5">
        <v>2008</v>
      </c>
      <c r="F70" s="5" t="s">
        <v>46</v>
      </c>
      <c r="G70" s="17" t="s">
        <v>34</v>
      </c>
      <c r="H70" s="17" t="s">
        <v>34</v>
      </c>
      <c r="I70" s="17" t="s">
        <v>34</v>
      </c>
      <c r="J70" s="17" t="s">
        <v>34</v>
      </c>
      <c r="K70" s="36" t="s">
        <v>32</v>
      </c>
      <c r="L70" s="49" t="s">
        <v>34</v>
      </c>
      <c r="M70" s="17" t="s">
        <v>32</v>
      </c>
      <c r="N70" s="17" t="s">
        <v>34</v>
      </c>
      <c r="O70" s="36" t="s">
        <v>34</v>
      </c>
      <c r="P70" s="49" t="s">
        <v>34</v>
      </c>
      <c r="Q70" s="17" t="s">
        <v>34</v>
      </c>
      <c r="R70" s="17" t="s">
        <v>34</v>
      </c>
      <c r="S70" s="36" t="s">
        <v>32</v>
      </c>
      <c r="T70" s="52" t="s">
        <v>66</v>
      </c>
      <c r="U70" s="7" t="s">
        <v>304</v>
      </c>
      <c r="V70" s="94" t="s">
        <v>305</v>
      </c>
      <c r="W70" s="86"/>
    </row>
    <row r="71" spans="1:23" ht="13.5" customHeight="1" x14ac:dyDescent="0.25">
      <c r="A71" s="9" t="s">
        <v>306</v>
      </c>
      <c r="B71" s="5" t="s">
        <v>211</v>
      </c>
      <c r="C71" s="35" t="s">
        <v>32</v>
      </c>
      <c r="D71" s="43" t="s">
        <v>307</v>
      </c>
      <c r="E71" s="5">
        <v>2014</v>
      </c>
      <c r="F71" s="5" t="s">
        <v>308</v>
      </c>
      <c r="G71" s="5" t="s">
        <v>34</v>
      </c>
      <c r="H71" s="5" t="s">
        <v>34</v>
      </c>
      <c r="I71" s="5" t="s">
        <v>34</v>
      </c>
      <c r="J71" s="5" t="s">
        <v>32</v>
      </c>
      <c r="K71" s="35" t="s">
        <v>32</v>
      </c>
      <c r="L71" s="42" t="s">
        <v>34</v>
      </c>
      <c r="M71" s="5" t="s">
        <v>34</v>
      </c>
      <c r="N71" s="5" t="s">
        <v>34</v>
      </c>
      <c r="O71" s="35" t="s">
        <v>34</v>
      </c>
      <c r="P71" s="42" t="s">
        <v>34</v>
      </c>
      <c r="Q71" s="17" t="s">
        <v>34</v>
      </c>
      <c r="R71" s="5" t="s">
        <v>32</v>
      </c>
      <c r="S71" s="35" t="s">
        <v>34</v>
      </c>
      <c r="T71" s="52" t="s">
        <v>66</v>
      </c>
      <c r="U71" s="7" t="s">
        <v>309</v>
      </c>
      <c r="V71" s="94" t="s">
        <v>310</v>
      </c>
      <c r="W71" s="86"/>
    </row>
    <row r="72" spans="1:23" ht="13.5" customHeight="1" x14ac:dyDescent="0.25">
      <c r="A72" s="9" t="s">
        <v>306</v>
      </c>
      <c r="B72" s="5" t="s">
        <v>211</v>
      </c>
      <c r="C72" s="35" t="s">
        <v>32</v>
      </c>
      <c r="D72" s="43" t="s">
        <v>311</v>
      </c>
      <c r="E72" s="5">
        <v>2013</v>
      </c>
      <c r="F72" s="5" t="s">
        <v>46</v>
      </c>
      <c r="G72" s="5" t="s">
        <v>34</v>
      </c>
      <c r="H72" s="5" t="s">
        <v>34</v>
      </c>
      <c r="I72" s="5" t="s">
        <v>34</v>
      </c>
      <c r="J72" s="5" t="s">
        <v>34</v>
      </c>
      <c r="K72" s="35" t="s">
        <v>32</v>
      </c>
      <c r="L72" s="42" t="s">
        <v>34</v>
      </c>
      <c r="M72" s="5" t="s">
        <v>34</v>
      </c>
      <c r="N72" s="5" t="s">
        <v>32</v>
      </c>
      <c r="O72" s="35" t="s">
        <v>34</v>
      </c>
      <c r="P72" s="42" t="s">
        <v>34</v>
      </c>
      <c r="Q72" s="17" t="s">
        <v>34</v>
      </c>
      <c r="R72" s="5" t="s">
        <v>32</v>
      </c>
      <c r="S72" s="35" t="s">
        <v>34</v>
      </c>
      <c r="T72" s="52" t="s">
        <v>66</v>
      </c>
      <c r="U72" s="7" t="s">
        <v>312</v>
      </c>
      <c r="V72" s="94" t="s">
        <v>313</v>
      </c>
      <c r="W72" s="86"/>
    </row>
    <row r="73" spans="1:23" ht="13.5" customHeight="1" x14ac:dyDescent="0.25">
      <c r="A73" s="9" t="s">
        <v>314</v>
      </c>
      <c r="B73" s="5" t="s">
        <v>211</v>
      </c>
      <c r="C73" s="35" t="s">
        <v>32</v>
      </c>
      <c r="D73" s="43" t="s">
        <v>315</v>
      </c>
      <c r="E73" s="5">
        <v>1996</v>
      </c>
      <c r="F73" s="5" t="s">
        <v>46</v>
      </c>
      <c r="G73" s="5" t="s">
        <v>34</v>
      </c>
      <c r="H73" s="5" t="s">
        <v>34</v>
      </c>
      <c r="I73" s="5" t="s">
        <v>34</v>
      </c>
      <c r="J73" s="5" t="s">
        <v>34</v>
      </c>
      <c r="K73" s="35" t="s">
        <v>32</v>
      </c>
      <c r="L73" s="42" t="s">
        <v>34</v>
      </c>
      <c r="M73" s="5" t="s">
        <v>32</v>
      </c>
      <c r="N73" s="5" t="s">
        <v>34</v>
      </c>
      <c r="O73" s="35" t="s">
        <v>34</v>
      </c>
      <c r="P73" s="42" t="s">
        <v>34</v>
      </c>
      <c r="Q73" s="17" t="s">
        <v>34</v>
      </c>
      <c r="R73" s="5" t="s">
        <v>34</v>
      </c>
      <c r="S73" s="35" t="s">
        <v>32</v>
      </c>
      <c r="T73" s="42" t="s">
        <v>316</v>
      </c>
      <c r="U73" s="7" t="s">
        <v>317</v>
      </c>
      <c r="V73" s="94" t="s">
        <v>318</v>
      </c>
      <c r="W73" s="86"/>
    </row>
    <row r="74" spans="1:23" ht="13.5" customHeight="1" x14ac:dyDescent="0.25">
      <c r="A74" s="9" t="s">
        <v>319</v>
      </c>
      <c r="B74" s="5" t="s">
        <v>211</v>
      </c>
      <c r="C74" s="35" t="s">
        <v>32</v>
      </c>
      <c r="D74" s="43" t="s">
        <v>320</v>
      </c>
      <c r="E74" s="5">
        <v>2010</v>
      </c>
      <c r="F74" s="5" t="s">
        <v>45</v>
      </c>
      <c r="G74" s="17" t="s">
        <v>34</v>
      </c>
      <c r="H74" s="17" t="s">
        <v>34</v>
      </c>
      <c r="I74" s="17" t="s">
        <v>34</v>
      </c>
      <c r="J74" s="17" t="s">
        <v>32</v>
      </c>
      <c r="K74" s="36" t="s">
        <v>34</v>
      </c>
      <c r="L74" s="49" t="s">
        <v>34</v>
      </c>
      <c r="M74" s="17" t="s">
        <v>34</v>
      </c>
      <c r="N74" s="17" t="s">
        <v>34</v>
      </c>
      <c r="O74" s="36" t="s">
        <v>34</v>
      </c>
      <c r="P74" s="42" t="s">
        <v>34</v>
      </c>
      <c r="Q74" s="5" t="s">
        <v>32</v>
      </c>
      <c r="R74" s="17" t="s">
        <v>32</v>
      </c>
      <c r="S74" s="36" t="s">
        <v>34</v>
      </c>
      <c r="T74" s="42" t="s">
        <v>220</v>
      </c>
      <c r="U74" s="7" t="s">
        <v>321</v>
      </c>
      <c r="V74" s="92" t="s">
        <v>1691</v>
      </c>
      <c r="W74" s="86"/>
    </row>
    <row r="75" spans="1:23" ht="13.5" customHeight="1" x14ac:dyDescent="0.25">
      <c r="A75" s="9" t="s">
        <v>322</v>
      </c>
      <c r="B75" s="5" t="s">
        <v>211</v>
      </c>
      <c r="C75" s="35" t="s">
        <v>32</v>
      </c>
      <c r="D75" s="43" t="s">
        <v>323</v>
      </c>
      <c r="E75" s="5">
        <v>1996</v>
      </c>
      <c r="F75" s="5" t="s">
        <v>45</v>
      </c>
      <c r="G75" s="17" t="s">
        <v>34</v>
      </c>
      <c r="H75" s="17" t="s">
        <v>34</v>
      </c>
      <c r="I75" s="17" t="s">
        <v>34</v>
      </c>
      <c r="J75" s="17" t="s">
        <v>32</v>
      </c>
      <c r="K75" s="36" t="s">
        <v>34</v>
      </c>
      <c r="L75" s="49" t="s">
        <v>34</v>
      </c>
      <c r="M75" s="17" t="s">
        <v>34</v>
      </c>
      <c r="N75" s="17" t="s">
        <v>34</v>
      </c>
      <c r="O75" s="36" t="s">
        <v>34</v>
      </c>
      <c r="P75" s="49" t="s">
        <v>34</v>
      </c>
      <c r="Q75" s="17" t="s">
        <v>34</v>
      </c>
      <c r="R75" s="17" t="s">
        <v>32</v>
      </c>
      <c r="S75" s="36" t="s">
        <v>34</v>
      </c>
      <c r="T75" s="42" t="s">
        <v>66</v>
      </c>
      <c r="U75" s="7" t="s">
        <v>324</v>
      </c>
      <c r="V75" s="94" t="s">
        <v>325</v>
      </c>
      <c r="W75" s="86"/>
    </row>
    <row r="76" spans="1:23" ht="13.5" customHeight="1" x14ac:dyDescent="0.25">
      <c r="A76" s="9" t="s">
        <v>322</v>
      </c>
      <c r="B76" s="5" t="s">
        <v>211</v>
      </c>
      <c r="C76" s="35" t="s">
        <v>32</v>
      </c>
      <c r="D76" s="43" t="s">
        <v>326</v>
      </c>
      <c r="E76" s="5">
        <v>1981</v>
      </c>
      <c r="F76" s="5" t="s">
        <v>46</v>
      </c>
      <c r="G76" s="17" t="s">
        <v>34</v>
      </c>
      <c r="H76" s="17" t="s">
        <v>34</v>
      </c>
      <c r="I76" s="17" t="s">
        <v>34</v>
      </c>
      <c r="J76" s="17" t="s">
        <v>34</v>
      </c>
      <c r="K76" s="36" t="s">
        <v>32</v>
      </c>
      <c r="L76" s="49" t="s">
        <v>34</v>
      </c>
      <c r="M76" s="17" t="s">
        <v>32</v>
      </c>
      <c r="N76" s="17" t="s">
        <v>34</v>
      </c>
      <c r="O76" s="36" t="s">
        <v>34</v>
      </c>
      <c r="P76" s="49" t="s">
        <v>34</v>
      </c>
      <c r="Q76" s="17" t="s">
        <v>34</v>
      </c>
      <c r="R76" s="17" t="s">
        <v>34</v>
      </c>
      <c r="S76" s="36" t="s">
        <v>32</v>
      </c>
      <c r="T76" s="42" t="s">
        <v>66</v>
      </c>
      <c r="U76" s="7" t="s">
        <v>327</v>
      </c>
      <c r="V76" s="92" t="s">
        <v>328</v>
      </c>
      <c r="W76" s="86"/>
    </row>
    <row r="77" spans="1:23" ht="13.5" customHeight="1" x14ac:dyDescent="0.25">
      <c r="A77" s="9" t="s">
        <v>329</v>
      </c>
      <c r="B77" s="5" t="s">
        <v>211</v>
      </c>
      <c r="C77" s="35" t="s">
        <v>32</v>
      </c>
      <c r="D77" s="43" t="s">
        <v>75</v>
      </c>
      <c r="E77" s="5" t="s">
        <v>35</v>
      </c>
      <c r="F77" s="5" t="s">
        <v>46</v>
      </c>
      <c r="G77" s="17" t="s">
        <v>34</v>
      </c>
      <c r="H77" s="17" t="s">
        <v>34</v>
      </c>
      <c r="I77" s="17" t="s">
        <v>34</v>
      </c>
      <c r="J77" s="17" t="s">
        <v>34</v>
      </c>
      <c r="K77" s="36" t="s">
        <v>32</v>
      </c>
      <c r="L77" s="49" t="s">
        <v>34</v>
      </c>
      <c r="M77" s="17" t="s">
        <v>32</v>
      </c>
      <c r="N77" s="17" t="s">
        <v>34</v>
      </c>
      <c r="O77" s="36" t="s">
        <v>34</v>
      </c>
      <c r="P77" s="49" t="s">
        <v>34</v>
      </c>
      <c r="Q77" s="17" t="s">
        <v>34</v>
      </c>
      <c r="R77" s="17" t="s">
        <v>34</v>
      </c>
      <c r="S77" s="36" t="s">
        <v>32</v>
      </c>
      <c r="T77" s="42" t="s">
        <v>26</v>
      </c>
      <c r="U77" s="7" t="s">
        <v>330</v>
      </c>
      <c r="V77" s="92" t="s">
        <v>1692</v>
      </c>
      <c r="W77" s="86"/>
    </row>
    <row r="78" spans="1:23" ht="13.5" customHeight="1" x14ac:dyDescent="0.25">
      <c r="A78" s="9" t="s">
        <v>331</v>
      </c>
      <c r="B78" s="5" t="s">
        <v>211</v>
      </c>
      <c r="C78" s="35" t="s">
        <v>32</v>
      </c>
      <c r="D78" s="43" t="s">
        <v>332</v>
      </c>
      <c r="E78" s="5">
        <v>1994</v>
      </c>
      <c r="F78" s="5" t="s">
        <v>333</v>
      </c>
      <c r="G78" s="5" t="s">
        <v>34</v>
      </c>
      <c r="H78" s="5" t="s">
        <v>32</v>
      </c>
      <c r="I78" s="5" t="s">
        <v>34</v>
      </c>
      <c r="J78" s="5" t="s">
        <v>32</v>
      </c>
      <c r="K78" s="35" t="s">
        <v>32</v>
      </c>
      <c r="L78" s="42" t="s">
        <v>34</v>
      </c>
      <c r="M78" s="5" t="s">
        <v>34</v>
      </c>
      <c r="N78" s="5" t="s">
        <v>34</v>
      </c>
      <c r="O78" s="35" t="s">
        <v>34</v>
      </c>
      <c r="P78" s="42" t="s">
        <v>34</v>
      </c>
      <c r="Q78" s="17" t="s">
        <v>34</v>
      </c>
      <c r="R78" s="5" t="s">
        <v>32</v>
      </c>
      <c r="S78" s="35" t="s">
        <v>34</v>
      </c>
      <c r="T78" s="42" t="s">
        <v>66</v>
      </c>
      <c r="U78" s="7" t="s">
        <v>334</v>
      </c>
      <c r="V78" s="94" t="s">
        <v>335</v>
      </c>
      <c r="W78" s="86"/>
    </row>
    <row r="79" spans="1:23" ht="13.5" customHeight="1" x14ac:dyDescent="0.25">
      <c r="A79" s="9" t="s">
        <v>331</v>
      </c>
      <c r="B79" s="5" t="s">
        <v>211</v>
      </c>
      <c r="C79" s="35" t="s">
        <v>32</v>
      </c>
      <c r="D79" s="43" t="s">
        <v>336</v>
      </c>
      <c r="E79" s="5">
        <v>1983</v>
      </c>
      <c r="F79" s="5" t="s">
        <v>46</v>
      </c>
      <c r="G79" s="5" t="s">
        <v>34</v>
      </c>
      <c r="H79" s="5" t="s">
        <v>34</v>
      </c>
      <c r="I79" s="5" t="s">
        <v>34</v>
      </c>
      <c r="J79" s="5" t="s">
        <v>34</v>
      </c>
      <c r="K79" s="35" t="s">
        <v>32</v>
      </c>
      <c r="L79" s="42" t="s">
        <v>32</v>
      </c>
      <c r="M79" s="5" t="s">
        <v>34</v>
      </c>
      <c r="N79" s="5" t="s">
        <v>34</v>
      </c>
      <c r="O79" s="35" t="s">
        <v>34</v>
      </c>
      <c r="P79" s="42" t="s">
        <v>34</v>
      </c>
      <c r="Q79" s="17" t="s">
        <v>34</v>
      </c>
      <c r="R79" s="5" t="s">
        <v>34</v>
      </c>
      <c r="S79" s="35" t="s">
        <v>34</v>
      </c>
      <c r="T79" s="42" t="s">
        <v>66</v>
      </c>
      <c r="U79" s="7" t="s">
        <v>337</v>
      </c>
      <c r="V79" s="94" t="s">
        <v>338</v>
      </c>
      <c r="W79" s="86"/>
    </row>
    <row r="80" spans="1:23" ht="13.5" customHeight="1" x14ac:dyDescent="0.25">
      <c r="A80" s="9" t="s">
        <v>339</v>
      </c>
      <c r="B80" s="5" t="s">
        <v>211</v>
      </c>
      <c r="C80" s="36" t="s">
        <v>32</v>
      </c>
      <c r="D80" s="43" t="s">
        <v>75</v>
      </c>
      <c r="E80" s="5" t="s">
        <v>35</v>
      </c>
      <c r="F80" s="5" t="s">
        <v>46</v>
      </c>
      <c r="G80" s="17" t="s">
        <v>34</v>
      </c>
      <c r="H80" s="17" t="s">
        <v>34</v>
      </c>
      <c r="I80" s="17" t="s">
        <v>34</v>
      </c>
      <c r="J80" s="17" t="s">
        <v>34</v>
      </c>
      <c r="K80" s="36" t="s">
        <v>32</v>
      </c>
      <c r="L80" s="49" t="s">
        <v>32</v>
      </c>
      <c r="M80" s="17" t="s">
        <v>34</v>
      </c>
      <c r="N80" s="17" t="s">
        <v>34</v>
      </c>
      <c r="O80" s="36" t="s">
        <v>34</v>
      </c>
      <c r="P80" s="49" t="s">
        <v>34</v>
      </c>
      <c r="Q80" s="17" t="s">
        <v>34</v>
      </c>
      <c r="R80" s="17" t="s">
        <v>34</v>
      </c>
      <c r="S80" s="36" t="s">
        <v>34</v>
      </c>
      <c r="T80" s="42" t="s">
        <v>220</v>
      </c>
      <c r="U80" s="7" t="s">
        <v>340</v>
      </c>
      <c r="V80" s="92" t="s">
        <v>1451</v>
      </c>
      <c r="W80" s="86"/>
    </row>
    <row r="81" spans="1:23" ht="13.5" customHeight="1" x14ac:dyDescent="0.25">
      <c r="A81" s="9" t="s">
        <v>341</v>
      </c>
      <c r="B81" s="5" t="s">
        <v>211</v>
      </c>
      <c r="C81" s="35" t="s">
        <v>32</v>
      </c>
      <c r="D81" s="43" t="s">
        <v>342</v>
      </c>
      <c r="E81" s="5">
        <v>2007</v>
      </c>
      <c r="F81" s="5" t="s">
        <v>43</v>
      </c>
      <c r="G81" s="17" t="s">
        <v>34</v>
      </c>
      <c r="H81" s="17" t="s">
        <v>32</v>
      </c>
      <c r="I81" s="17" t="s">
        <v>34</v>
      </c>
      <c r="J81" s="17" t="s">
        <v>34</v>
      </c>
      <c r="K81" s="36" t="s">
        <v>34</v>
      </c>
      <c r="L81" s="49" t="s">
        <v>34</v>
      </c>
      <c r="M81" s="17" t="s">
        <v>34</v>
      </c>
      <c r="N81" s="17" t="s">
        <v>34</v>
      </c>
      <c r="O81" s="36" t="s">
        <v>34</v>
      </c>
      <c r="P81" s="49" t="s">
        <v>34</v>
      </c>
      <c r="Q81" s="17" t="s">
        <v>34</v>
      </c>
      <c r="R81" s="17" t="s">
        <v>32</v>
      </c>
      <c r="S81" s="36" t="s">
        <v>34</v>
      </c>
      <c r="T81" s="42"/>
      <c r="U81" s="7" t="s">
        <v>344</v>
      </c>
      <c r="V81" s="94" t="s">
        <v>345</v>
      </c>
      <c r="W81" s="86"/>
    </row>
    <row r="82" spans="1:23" ht="13.5" customHeight="1" x14ac:dyDescent="0.25">
      <c r="A82" s="9" t="s">
        <v>341</v>
      </c>
      <c r="B82" s="5" t="s">
        <v>211</v>
      </c>
      <c r="C82" s="35" t="s">
        <v>32</v>
      </c>
      <c r="D82" s="43" t="s">
        <v>346</v>
      </c>
      <c r="E82" s="5">
        <v>2010</v>
      </c>
      <c r="F82" s="5" t="s">
        <v>46</v>
      </c>
      <c r="G82" s="17" t="s">
        <v>34</v>
      </c>
      <c r="H82" s="17" t="s">
        <v>34</v>
      </c>
      <c r="I82" s="17" t="s">
        <v>34</v>
      </c>
      <c r="J82" s="17" t="s">
        <v>34</v>
      </c>
      <c r="K82" s="36" t="s">
        <v>32</v>
      </c>
      <c r="L82" s="49" t="s">
        <v>34</v>
      </c>
      <c r="M82" s="17" t="s">
        <v>34</v>
      </c>
      <c r="N82" s="17" t="s">
        <v>34</v>
      </c>
      <c r="O82" s="36" t="s">
        <v>34</v>
      </c>
      <c r="P82" s="49" t="s">
        <v>34</v>
      </c>
      <c r="Q82" s="17" t="s">
        <v>34</v>
      </c>
      <c r="R82" s="5" t="s">
        <v>32</v>
      </c>
      <c r="S82" s="35" t="s">
        <v>34</v>
      </c>
      <c r="T82" s="42" t="s">
        <v>26</v>
      </c>
      <c r="U82" s="7" t="s">
        <v>347</v>
      </c>
      <c r="V82" s="92" t="s">
        <v>348</v>
      </c>
      <c r="W82" s="86"/>
    </row>
    <row r="83" spans="1:23" ht="13.5" customHeight="1" x14ac:dyDescent="0.25">
      <c r="A83" s="9" t="s">
        <v>341</v>
      </c>
      <c r="B83" s="5" t="s">
        <v>211</v>
      </c>
      <c r="C83" s="35" t="s">
        <v>32</v>
      </c>
      <c r="D83" s="43" t="s">
        <v>349</v>
      </c>
      <c r="E83" s="5">
        <v>2010</v>
      </c>
      <c r="F83" s="5" t="s">
        <v>46</v>
      </c>
      <c r="G83" s="17" t="s">
        <v>34</v>
      </c>
      <c r="H83" s="17" t="s">
        <v>34</v>
      </c>
      <c r="I83" s="17" t="s">
        <v>34</v>
      </c>
      <c r="J83" s="17" t="s">
        <v>34</v>
      </c>
      <c r="K83" s="36" t="s">
        <v>32</v>
      </c>
      <c r="L83" s="49" t="s">
        <v>34</v>
      </c>
      <c r="M83" s="17" t="s">
        <v>32</v>
      </c>
      <c r="N83" s="17" t="s">
        <v>34</v>
      </c>
      <c r="O83" s="36" t="s">
        <v>34</v>
      </c>
      <c r="P83" s="49" t="s">
        <v>34</v>
      </c>
      <c r="Q83" s="17" t="s">
        <v>34</v>
      </c>
      <c r="R83" s="17" t="s">
        <v>34</v>
      </c>
      <c r="S83" s="36" t="s">
        <v>32</v>
      </c>
      <c r="T83" s="42" t="s">
        <v>350</v>
      </c>
      <c r="U83" s="7" t="s">
        <v>351</v>
      </c>
      <c r="V83" s="94" t="s">
        <v>352</v>
      </c>
      <c r="W83" s="86"/>
    </row>
    <row r="84" spans="1:23" ht="13.5" customHeight="1" x14ac:dyDescent="0.25">
      <c r="A84" s="9" t="s">
        <v>341</v>
      </c>
      <c r="B84" s="5" t="s">
        <v>211</v>
      </c>
      <c r="C84" s="35" t="s">
        <v>32</v>
      </c>
      <c r="D84" s="43" t="s">
        <v>353</v>
      </c>
      <c r="E84" s="5">
        <v>2009</v>
      </c>
      <c r="F84" s="5" t="s">
        <v>46</v>
      </c>
      <c r="G84" s="17" t="s">
        <v>34</v>
      </c>
      <c r="H84" s="17" t="s">
        <v>34</v>
      </c>
      <c r="I84" s="17" t="s">
        <v>34</v>
      </c>
      <c r="J84" s="17" t="s">
        <v>34</v>
      </c>
      <c r="K84" s="36" t="s">
        <v>32</v>
      </c>
      <c r="L84" s="49" t="s">
        <v>32</v>
      </c>
      <c r="M84" s="17" t="s">
        <v>34</v>
      </c>
      <c r="N84" s="17" t="s">
        <v>34</v>
      </c>
      <c r="O84" s="36" t="s">
        <v>34</v>
      </c>
      <c r="P84" s="49" t="s">
        <v>34</v>
      </c>
      <c r="Q84" s="17" t="s">
        <v>34</v>
      </c>
      <c r="R84" s="17" t="s">
        <v>34</v>
      </c>
      <c r="S84" s="36" t="s">
        <v>32</v>
      </c>
      <c r="T84" s="42"/>
      <c r="U84" s="7" t="s">
        <v>354</v>
      </c>
      <c r="V84" s="94" t="s">
        <v>356</v>
      </c>
      <c r="W84" s="86"/>
    </row>
    <row r="85" spans="1:23" ht="13.5" customHeight="1" x14ac:dyDescent="0.25">
      <c r="A85" s="9" t="s">
        <v>358</v>
      </c>
      <c r="B85" s="5" t="s">
        <v>211</v>
      </c>
      <c r="C85" s="35" t="s">
        <v>32</v>
      </c>
      <c r="D85" s="43" t="s">
        <v>359</v>
      </c>
      <c r="E85" s="5">
        <v>2011</v>
      </c>
      <c r="F85" s="5" t="s">
        <v>45</v>
      </c>
      <c r="G85" s="5" t="s">
        <v>34</v>
      </c>
      <c r="H85" s="5" t="s">
        <v>34</v>
      </c>
      <c r="I85" s="5" t="s">
        <v>34</v>
      </c>
      <c r="J85" s="5" t="s">
        <v>32</v>
      </c>
      <c r="K85" s="35" t="s">
        <v>34</v>
      </c>
      <c r="L85" s="42" t="s">
        <v>34</v>
      </c>
      <c r="M85" s="5" t="s">
        <v>34</v>
      </c>
      <c r="N85" s="5" t="s">
        <v>34</v>
      </c>
      <c r="O85" s="35" t="s">
        <v>34</v>
      </c>
      <c r="P85" s="42" t="s">
        <v>34</v>
      </c>
      <c r="Q85" s="5" t="s">
        <v>32</v>
      </c>
      <c r="R85" s="5" t="s">
        <v>34</v>
      </c>
      <c r="S85" s="35" t="s">
        <v>34</v>
      </c>
      <c r="T85" s="42" t="s">
        <v>72</v>
      </c>
      <c r="U85" s="7" t="s">
        <v>360</v>
      </c>
      <c r="V85" s="94" t="s">
        <v>361</v>
      </c>
      <c r="W85" s="86"/>
    </row>
    <row r="86" spans="1:23" ht="13.5" customHeight="1" x14ac:dyDescent="0.25">
      <c r="A86" s="9" t="s">
        <v>358</v>
      </c>
      <c r="B86" s="5" t="s">
        <v>211</v>
      </c>
      <c r="C86" s="35" t="s">
        <v>32</v>
      </c>
      <c r="D86" s="43" t="s">
        <v>362</v>
      </c>
      <c r="E86" s="5">
        <v>2001</v>
      </c>
      <c r="F86" s="5" t="s">
        <v>43</v>
      </c>
      <c r="G86" s="5" t="s">
        <v>34</v>
      </c>
      <c r="H86" s="5" t="s">
        <v>32</v>
      </c>
      <c r="I86" s="5" t="s">
        <v>34</v>
      </c>
      <c r="J86" s="5" t="s">
        <v>34</v>
      </c>
      <c r="K86" s="35" t="s">
        <v>34</v>
      </c>
      <c r="L86" s="42" t="s">
        <v>34</v>
      </c>
      <c r="M86" s="5" t="s">
        <v>34</v>
      </c>
      <c r="N86" s="5" t="s">
        <v>34</v>
      </c>
      <c r="O86" s="35" t="s">
        <v>34</v>
      </c>
      <c r="P86" s="42" t="s">
        <v>34</v>
      </c>
      <c r="Q86" s="17" t="s">
        <v>34</v>
      </c>
      <c r="R86" s="5" t="s">
        <v>34</v>
      </c>
      <c r="S86" s="35" t="s">
        <v>32</v>
      </c>
      <c r="T86" s="42" t="s">
        <v>72</v>
      </c>
      <c r="U86" s="7" t="s">
        <v>363</v>
      </c>
      <c r="V86" s="94" t="s">
        <v>364</v>
      </c>
      <c r="W86" s="86"/>
    </row>
    <row r="87" spans="1:23" ht="13.5" customHeight="1" x14ac:dyDescent="0.25">
      <c r="A87" s="9" t="s">
        <v>358</v>
      </c>
      <c r="B87" s="5" t="s">
        <v>211</v>
      </c>
      <c r="C87" s="35" t="s">
        <v>32</v>
      </c>
      <c r="D87" s="43" t="s">
        <v>365</v>
      </c>
      <c r="E87" s="5">
        <v>2013</v>
      </c>
      <c r="F87" s="5" t="s">
        <v>43</v>
      </c>
      <c r="G87" s="5" t="s">
        <v>34</v>
      </c>
      <c r="H87" s="5" t="s">
        <v>32</v>
      </c>
      <c r="I87" s="5" t="s">
        <v>34</v>
      </c>
      <c r="J87" s="5" t="s">
        <v>34</v>
      </c>
      <c r="K87" s="35" t="s">
        <v>34</v>
      </c>
      <c r="L87" s="42" t="s">
        <v>34</v>
      </c>
      <c r="M87" s="5" t="s">
        <v>34</v>
      </c>
      <c r="N87" s="5" t="s">
        <v>34</v>
      </c>
      <c r="O87" s="35" t="s">
        <v>34</v>
      </c>
      <c r="P87" s="42" t="s">
        <v>34</v>
      </c>
      <c r="Q87" s="17" t="s">
        <v>34</v>
      </c>
      <c r="R87" s="5" t="s">
        <v>34</v>
      </c>
      <c r="S87" s="35" t="s">
        <v>32</v>
      </c>
      <c r="T87" s="42" t="s">
        <v>72</v>
      </c>
      <c r="U87" s="7" t="s">
        <v>366</v>
      </c>
      <c r="V87" s="94" t="s">
        <v>367</v>
      </c>
      <c r="W87" s="86"/>
    </row>
    <row r="88" spans="1:23" ht="13.5" customHeight="1" x14ac:dyDescent="0.25">
      <c r="A88" s="9" t="s">
        <v>368</v>
      </c>
      <c r="B88" s="5" t="s">
        <v>211</v>
      </c>
      <c r="C88" s="35" t="s">
        <v>32</v>
      </c>
      <c r="D88" s="43" t="s">
        <v>369</v>
      </c>
      <c r="E88" s="5">
        <v>1999</v>
      </c>
      <c r="F88" s="5" t="s">
        <v>46</v>
      </c>
      <c r="G88" s="17" t="s">
        <v>34</v>
      </c>
      <c r="H88" s="17" t="s">
        <v>34</v>
      </c>
      <c r="I88" s="17" t="s">
        <v>34</v>
      </c>
      <c r="J88" s="17" t="s">
        <v>34</v>
      </c>
      <c r="K88" s="36" t="s">
        <v>32</v>
      </c>
      <c r="L88" s="49" t="s">
        <v>34</v>
      </c>
      <c r="M88" s="17" t="s">
        <v>34</v>
      </c>
      <c r="N88" s="17" t="s">
        <v>32</v>
      </c>
      <c r="O88" s="36" t="s">
        <v>34</v>
      </c>
      <c r="P88" s="49" t="s">
        <v>34</v>
      </c>
      <c r="Q88" s="17" t="s">
        <v>34</v>
      </c>
      <c r="R88" s="17" t="s">
        <v>34</v>
      </c>
      <c r="S88" s="36" t="s">
        <v>32</v>
      </c>
      <c r="T88" s="42" t="s">
        <v>220</v>
      </c>
      <c r="U88" s="7" t="s">
        <v>370</v>
      </c>
      <c r="V88" s="92" t="s">
        <v>1693</v>
      </c>
      <c r="W88" s="86"/>
    </row>
    <row r="89" spans="1:23" ht="13.5" customHeight="1" x14ac:dyDescent="0.25">
      <c r="A89" s="9" t="s">
        <v>372</v>
      </c>
      <c r="B89" s="5" t="s">
        <v>211</v>
      </c>
      <c r="C89" s="35" t="s">
        <v>32</v>
      </c>
      <c r="D89" s="43" t="s">
        <v>373</v>
      </c>
      <c r="E89" s="5">
        <v>1989</v>
      </c>
      <c r="F89" s="5" t="s">
        <v>43</v>
      </c>
      <c r="G89" s="17" t="s">
        <v>34</v>
      </c>
      <c r="H89" s="17" t="s">
        <v>32</v>
      </c>
      <c r="I89" s="17" t="s">
        <v>34</v>
      </c>
      <c r="J89" s="17" t="s">
        <v>34</v>
      </c>
      <c r="K89" s="36" t="s">
        <v>34</v>
      </c>
      <c r="L89" s="49" t="s">
        <v>34</v>
      </c>
      <c r="M89" s="17" t="s">
        <v>34</v>
      </c>
      <c r="N89" s="17" t="s">
        <v>34</v>
      </c>
      <c r="O89" s="36" t="s">
        <v>34</v>
      </c>
      <c r="P89" s="49" t="s">
        <v>34</v>
      </c>
      <c r="Q89" s="17" t="s">
        <v>34</v>
      </c>
      <c r="R89" s="17" t="s">
        <v>34</v>
      </c>
      <c r="S89" s="36" t="s">
        <v>32</v>
      </c>
      <c r="T89" s="42" t="s">
        <v>220</v>
      </c>
      <c r="U89" s="7" t="s">
        <v>374</v>
      </c>
      <c r="V89" s="92" t="s">
        <v>375</v>
      </c>
      <c r="W89" s="86"/>
    </row>
    <row r="90" spans="1:23" ht="13.5" customHeight="1" x14ac:dyDescent="0.25">
      <c r="A90" s="9" t="s">
        <v>376</v>
      </c>
      <c r="B90" s="5" t="s">
        <v>211</v>
      </c>
      <c r="C90" s="35" t="s">
        <v>32</v>
      </c>
      <c r="D90" s="43" t="s">
        <v>377</v>
      </c>
      <c r="E90" s="5">
        <v>1987</v>
      </c>
      <c r="F90" s="5" t="s">
        <v>43</v>
      </c>
      <c r="G90" s="17" t="s">
        <v>34</v>
      </c>
      <c r="H90" s="17" t="s">
        <v>32</v>
      </c>
      <c r="I90" s="17" t="s">
        <v>34</v>
      </c>
      <c r="J90" s="17" t="s">
        <v>34</v>
      </c>
      <c r="K90" s="36" t="s">
        <v>34</v>
      </c>
      <c r="L90" s="49" t="s">
        <v>34</v>
      </c>
      <c r="M90" s="17" t="s">
        <v>34</v>
      </c>
      <c r="N90" s="17" t="s">
        <v>34</v>
      </c>
      <c r="O90" s="36" t="s">
        <v>34</v>
      </c>
      <c r="P90" s="49" t="s">
        <v>34</v>
      </c>
      <c r="Q90" s="17" t="s">
        <v>34</v>
      </c>
      <c r="R90" s="17" t="s">
        <v>32</v>
      </c>
      <c r="S90" s="36" t="s">
        <v>34</v>
      </c>
      <c r="T90" s="42" t="s">
        <v>220</v>
      </c>
      <c r="U90" s="7" t="s">
        <v>378</v>
      </c>
      <c r="V90" s="92" t="s">
        <v>1452</v>
      </c>
      <c r="W90" s="86"/>
    </row>
    <row r="91" spans="1:23" ht="13.5" customHeight="1" x14ac:dyDescent="0.25">
      <c r="A91" s="9" t="s">
        <v>379</v>
      </c>
      <c r="B91" s="5" t="s">
        <v>211</v>
      </c>
      <c r="C91" s="35" t="s">
        <v>32</v>
      </c>
      <c r="D91" s="43" t="s">
        <v>380</v>
      </c>
      <c r="E91" s="5">
        <v>1992</v>
      </c>
      <c r="F91" s="5" t="s">
        <v>46</v>
      </c>
      <c r="G91" s="17" t="s">
        <v>34</v>
      </c>
      <c r="H91" s="17" t="s">
        <v>34</v>
      </c>
      <c r="I91" s="17" t="s">
        <v>34</v>
      </c>
      <c r="J91" s="17" t="s">
        <v>34</v>
      </c>
      <c r="K91" s="36" t="s">
        <v>32</v>
      </c>
      <c r="L91" s="49" t="s">
        <v>34</v>
      </c>
      <c r="M91" s="17" t="s">
        <v>34</v>
      </c>
      <c r="N91" s="17" t="s">
        <v>32</v>
      </c>
      <c r="O91" s="36" t="s">
        <v>34</v>
      </c>
      <c r="P91" s="49" t="s">
        <v>34</v>
      </c>
      <c r="Q91" s="17" t="s">
        <v>34</v>
      </c>
      <c r="R91" s="17" t="s">
        <v>34</v>
      </c>
      <c r="S91" s="36" t="s">
        <v>32</v>
      </c>
      <c r="T91" s="42" t="s">
        <v>66</v>
      </c>
      <c r="U91" s="7" t="s">
        <v>381</v>
      </c>
      <c r="V91" s="98" t="s">
        <v>1694</v>
      </c>
      <c r="W91" s="86"/>
    </row>
    <row r="92" spans="1:23" ht="13.5" customHeight="1" x14ac:dyDescent="0.25">
      <c r="A92" s="9" t="s">
        <v>379</v>
      </c>
      <c r="B92" s="5" t="s">
        <v>211</v>
      </c>
      <c r="C92" s="35" t="s">
        <v>32</v>
      </c>
      <c r="D92" s="43" t="s">
        <v>382</v>
      </c>
      <c r="E92" s="5">
        <v>2003</v>
      </c>
      <c r="F92" s="5" t="s">
        <v>46</v>
      </c>
      <c r="G92" s="17" t="s">
        <v>34</v>
      </c>
      <c r="H92" s="17" t="s">
        <v>34</v>
      </c>
      <c r="I92" s="17" t="s">
        <v>34</v>
      </c>
      <c r="J92" s="17" t="s">
        <v>34</v>
      </c>
      <c r="K92" s="36" t="s">
        <v>32</v>
      </c>
      <c r="L92" s="49" t="s">
        <v>34</v>
      </c>
      <c r="M92" s="17" t="s">
        <v>32</v>
      </c>
      <c r="N92" s="17" t="s">
        <v>34</v>
      </c>
      <c r="O92" s="36" t="s">
        <v>34</v>
      </c>
      <c r="P92" s="49" t="s">
        <v>34</v>
      </c>
      <c r="Q92" s="17" t="s">
        <v>34</v>
      </c>
      <c r="R92" s="17" t="s">
        <v>34</v>
      </c>
      <c r="S92" s="36" t="s">
        <v>32</v>
      </c>
      <c r="T92" s="42"/>
      <c r="U92" s="7" t="s">
        <v>383</v>
      </c>
      <c r="V92" s="94" t="s">
        <v>384</v>
      </c>
      <c r="W92" s="86"/>
    </row>
    <row r="93" spans="1:23" ht="13.5" customHeight="1" x14ac:dyDescent="0.25">
      <c r="A93" s="9" t="s">
        <v>385</v>
      </c>
      <c r="B93" s="5" t="s">
        <v>211</v>
      </c>
      <c r="C93" s="35" t="s">
        <v>32</v>
      </c>
      <c r="D93" s="43" t="s">
        <v>386</v>
      </c>
      <c r="E93" s="5">
        <v>2007</v>
      </c>
      <c r="F93" s="5" t="s">
        <v>46</v>
      </c>
      <c r="G93" s="5" t="s">
        <v>34</v>
      </c>
      <c r="H93" s="5" t="s">
        <v>34</v>
      </c>
      <c r="I93" s="5" t="s">
        <v>34</v>
      </c>
      <c r="J93" s="5" t="s">
        <v>34</v>
      </c>
      <c r="K93" s="35" t="s">
        <v>32</v>
      </c>
      <c r="L93" s="42" t="s">
        <v>34</v>
      </c>
      <c r="M93" s="5" t="s">
        <v>34</v>
      </c>
      <c r="N93" s="5" t="s">
        <v>34</v>
      </c>
      <c r="O93" s="35" t="s">
        <v>32</v>
      </c>
      <c r="P93" s="42" t="s">
        <v>34</v>
      </c>
      <c r="Q93" s="17" t="s">
        <v>34</v>
      </c>
      <c r="R93" s="5" t="s">
        <v>34</v>
      </c>
      <c r="S93" s="35" t="s">
        <v>32</v>
      </c>
      <c r="T93" s="42"/>
      <c r="U93" s="7" t="s">
        <v>388</v>
      </c>
      <c r="V93" s="94" t="s">
        <v>389</v>
      </c>
      <c r="W93" s="86"/>
    </row>
    <row r="94" spans="1:23" ht="15.75" customHeight="1" x14ac:dyDescent="0.25">
      <c r="A94" s="9" t="s">
        <v>385</v>
      </c>
      <c r="B94" s="5" t="s">
        <v>211</v>
      </c>
      <c r="C94" s="35" t="s">
        <v>32</v>
      </c>
      <c r="D94" s="43" t="s">
        <v>390</v>
      </c>
      <c r="E94" s="5">
        <v>2011</v>
      </c>
      <c r="F94" s="5" t="s">
        <v>46</v>
      </c>
      <c r="G94" s="5" t="s">
        <v>34</v>
      </c>
      <c r="H94" s="5" t="s">
        <v>34</v>
      </c>
      <c r="I94" s="5" t="s">
        <v>34</v>
      </c>
      <c r="J94" s="5" t="s">
        <v>34</v>
      </c>
      <c r="K94" s="35" t="s">
        <v>32</v>
      </c>
      <c r="L94" s="42" t="s">
        <v>34</v>
      </c>
      <c r="M94" s="5" t="s">
        <v>32</v>
      </c>
      <c r="N94" s="5" t="s">
        <v>34</v>
      </c>
      <c r="O94" s="35" t="s">
        <v>34</v>
      </c>
      <c r="P94" s="42" t="s">
        <v>34</v>
      </c>
      <c r="Q94" s="5" t="s">
        <v>32</v>
      </c>
      <c r="R94" s="5" t="s">
        <v>32</v>
      </c>
      <c r="S94" s="35" t="s">
        <v>34</v>
      </c>
      <c r="T94" s="42" t="s">
        <v>391</v>
      </c>
      <c r="U94" s="7" t="s">
        <v>392</v>
      </c>
      <c r="V94" s="94" t="s">
        <v>393</v>
      </c>
      <c r="W94" s="86"/>
    </row>
    <row r="95" spans="1:23" ht="13.5" customHeight="1" x14ac:dyDescent="0.25">
      <c r="A95" s="9" t="s">
        <v>394</v>
      </c>
      <c r="B95" s="5" t="s">
        <v>211</v>
      </c>
      <c r="C95" s="35" t="s">
        <v>32</v>
      </c>
      <c r="D95" s="43" t="s">
        <v>395</v>
      </c>
      <c r="E95" s="5">
        <v>2011</v>
      </c>
      <c r="F95" s="5" t="s">
        <v>396</v>
      </c>
      <c r="G95" s="5" t="s">
        <v>34</v>
      </c>
      <c r="H95" s="5" t="s">
        <v>32</v>
      </c>
      <c r="I95" s="5" t="s">
        <v>32</v>
      </c>
      <c r="J95" s="5" t="s">
        <v>32</v>
      </c>
      <c r="K95" s="35" t="s">
        <v>32</v>
      </c>
      <c r="L95" s="42" t="s">
        <v>34</v>
      </c>
      <c r="M95" s="5" t="s">
        <v>32</v>
      </c>
      <c r="N95" s="5" t="s">
        <v>32</v>
      </c>
      <c r="O95" s="35" t="s">
        <v>34</v>
      </c>
      <c r="P95" s="42" t="s">
        <v>34</v>
      </c>
      <c r="Q95" s="17" t="s">
        <v>34</v>
      </c>
      <c r="R95" s="5" t="s">
        <v>32</v>
      </c>
      <c r="S95" s="35" t="s">
        <v>34</v>
      </c>
      <c r="T95" s="42" t="s">
        <v>397</v>
      </c>
      <c r="U95" s="7" t="s">
        <v>398</v>
      </c>
      <c r="V95" s="94" t="s">
        <v>1453</v>
      </c>
      <c r="W95" s="86"/>
    </row>
    <row r="96" spans="1:23" ht="13.5" customHeight="1" x14ac:dyDescent="0.25">
      <c r="A96" s="9" t="s">
        <v>400</v>
      </c>
      <c r="B96" s="5" t="s">
        <v>211</v>
      </c>
      <c r="C96" s="35" t="s">
        <v>32</v>
      </c>
      <c r="D96" s="43" t="s">
        <v>401</v>
      </c>
      <c r="E96" s="5">
        <v>2010</v>
      </c>
      <c r="F96" s="5" t="s">
        <v>46</v>
      </c>
      <c r="G96" s="5" t="s">
        <v>34</v>
      </c>
      <c r="H96" s="5" t="s">
        <v>34</v>
      </c>
      <c r="I96" s="5" t="s">
        <v>34</v>
      </c>
      <c r="J96" s="5" t="s">
        <v>34</v>
      </c>
      <c r="K96" s="35" t="s">
        <v>32</v>
      </c>
      <c r="L96" s="42" t="s">
        <v>34</v>
      </c>
      <c r="M96" s="5" t="s">
        <v>32</v>
      </c>
      <c r="N96" s="5" t="s">
        <v>34</v>
      </c>
      <c r="O96" s="35" t="s">
        <v>34</v>
      </c>
      <c r="P96" s="42" t="s">
        <v>34</v>
      </c>
      <c r="Q96" s="17" t="s">
        <v>34</v>
      </c>
      <c r="R96" s="5" t="s">
        <v>34</v>
      </c>
      <c r="S96" s="35" t="s">
        <v>32</v>
      </c>
      <c r="T96" s="42" t="s">
        <v>402</v>
      </c>
      <c r="U96" s="7" t="s">
        <v>403</v>
      </c>
      <c r="V96" s="94" t="s">
        <v>1695</v>
      </c>
      <c r="W96" s="86"/>
    </row>
    <row r="97" spans="1:23" ht="13.5" customHeight="1" x14ac:dyDescent="0.25">
      <c r="A97" s="9" t="s">
        <v>404</v>
      </c>
      <c r="B97" s="5" t="s">
        <v>211</v>
      </c>
      <c r="C97" s="35" t="s">
        <v>32</v>
      </c>
      <c r="D97" s="43" t="s">
        <v>405</v>
      </c>
      <c r="E97" s="5">
        <v>2009</v>
      </c>
      <c r="F97" s="5" t="s">
        <v>43</v>
      </c>
      <c r="G97" s="17" t="s">
        <v>34</v>
      </c>
      <c r="H97" s="17" t="s">
        <v>32</v>
      </c>
      <c r="I97" s="17" t="s">
        <v>34</v>
      </c>
      <c r="J97" s="17" t="s">
        <v>34</v>
      </c>
      <c r="K97" s="36" t="s">
        <v>34</v>
      </c>
      <c r="L97" s="49" t="s">
        <v>34</v>
      </c>
      <c r="M97" s="17" t="s">
        <v>34</v>
      </c>
      <c r="N97" s="17" t="s">
        <v>34</v>
      </c>
      <c r="O97" s="36" t="s">
        <v>34</v>
      </c>
      <c r="P97" s="42" t="s">
        <v>34</v>
      </c>
      <c r="Q97" s="5" t="s">
        <v>32</v>
      </c>
      <c r="R97" s="17" t="s">
        <v>32</v>
      </c>
      <c r="S97" s="36" t="s">
        <v>34</v>
      </c>
      <c r="T97" s="42" t="s">
        <v>220</v>
      </c>
      <c r="U97" s="7" t="s">
        <v>406</v>
      </c>
      <c r="V97" s="92" t="s">
        <v>409</v>
      </c>
      <c r="W97" s="86" t="s">
        <v>414</v>
      </c>
    </row>
    <row r="98" spans="1:23" ht="13.5" customHeight="1" x14ac:dyDescent="0.25">
      <c r="A98" s="9" t="s">
        <v>404</v>
      </c>
      <c r="B98" s="5" t="s">
        <v>211</v>
      </c>
      <c r="C98" s="35" t="s">
        <v>32</v>
      </c>
      <c r="D98" s="43" t="s">
        <v>410</v>
      </c>
      <c r="E98" s="5">
        <v>2011</v>
      </c>
      <c r="F98" s="5" t="s">
        <v>411</v>
      </c>
      <c r="G98" s="17" t="s">
        <v>34</v>
      </c>
      <c r="H98" s="17" t="s">
        <v>34</v>
      </c>
      <c r="I98" s="17" t="s">
        <v>34</v>
      </c>
      <c r="J98" s="17" t="s">
        <v>34</v>
      </c>
      <c r="K98" s="36" t="s">
        <v>32</v>
      </c>
      <c r="L98" s="49" t="s">
        <v>34</v>
      </c>
      <c r="M98" s="17" t="s">
        <v>34</v>
      </c>
      <c r="N98" s="17" t="s">
        <v>32</v>
      </c>
      <c r="O98" s="36" t="s">
        <v>34</v>
      </c>
      <c r="P98" s="49" t="s">
        <v>34</v>
      </c>
      <c r="Q98" s="17" t="s">
        <v>34</v>
      </c>
      <c r="R98" s="17" t="s">
        <v>32</v>
      </c>
      <c r="S98" s="36" t="s">
        <v>34</v>
      </c>
      <c r="T98" s="42"/>
      <c r="U98" s="7" t="s">
        <v>412</v>
      </c>
      <c r="V98" s="94" t="s">
        <v>413</v>
      </c>
      <c r="W98" s="86"/>
    </row>
    <row r="99" spans="1:23" ht="13.5" customHeight="1" x14ac:dyDescent="0.25">
      <c r="A99" s="9" t="s">
        <v>415</v>
      </c>
      <c r="B99" s="5" t="s">
        <v>211</v>
      </c>
      <c r="C99" s="35" t="s">
        <v>32</v>
      </c>
      <c r="D99" s="43" t="s">
        <v>416</v>
      </c>
      <c r="E99" s="5">
        <v>2010</v>
      </c>
      <c r="F99" s="5" t="s">
        <v>43</v>
      </c>
      <c r="G99" s="17" t="s">
        <v>34</v>
      </c>
      <c r="H99" s="17" t="s">
        <v>32</v>
      </c>
      <c r="I99" s="17" t="s">
        <v>34</v>
      </c>
      <c r="J99" s="17" t="s">
        <v>34</v>
      </c>
      <c r="K99" s="36" t="s">
        <v>34</v>
      </c>
      <c r="L99" s="49" t="s">
        <v>34</v>
      </c>
      <c r="M99" s="17" t="s">
        <v>34</v>
      </c>
      <c r="N99" s="17" t="s">
        <v>34</v>
      </c>
      <c r="O99" s="36" t="s">
        <v>34</v>
      </c>
      <c r="P99" s="42" t="s">
        <v>34</v>
      </c>
      <c r="Q99" s="5" t="s">
        <v>32</v>
      </c>
      <c r="R99" s="17" t="s">
        <v>32</v>
      </c>
      <c r="S99" s="36" t="s">
        <v>34</v>
      </c>
      <c r="T99" s="42" t="s">
        <v>417</v>
      </c>
      <c r="U99" s="7" t="s">
        <v>418</v>
      </c>
      <c r="V99" s="94" t="s">
        <v>419</v>
      </c>
      <c r="W99" s="86"/>
    </row>
    <row r="100" spans="1:23" ht="13.5" customHeight="1" x14ac:dyDescent="0.25">
      <c r="A100" s="9" t="s">
        <v>415</v>
      </c>
      <c r="B100" s="5" t="s">
        <v>211</v>
      </c>
      <c r="C100" s="35" t="s">
        <v>32</v>
      </c>
      <c r="D100" s="43" t="s">
        <v>420</v>
      </c>
      <c r="E100" s="5">
        <v>2007</v>
      </c>
      <c r="F100" s="5" t="s">
        <v>46</v>
      </c>
      <c r="G100" s="17" t="s">
        <v>34</v>
      </c>
      <c r="H100" s="17" t="s">
        <v>34</v>
      </c>
      <c r="I100" s="17" t="s">
        <v>34</v>
      </c>
      <c r="J100" s="17" t="s">
        <v>34</v>
      </c>
      <c r="K100" s="36" t="s">
        <v>32</v>
      </c>
      <c r="L100" s="49" t="s">
        <v>34</v>
      </c>
      <c r="M100" s="17" t="s">
        <v>34</v>
      </c>
      <c r="N100" s="17" t="s">
        <v>34</v>
      </c>
      <c r="O100" s="36" t="s">
        <v>32</v>
      </c>
      <c r="P100" s="49" t="s">
        <v>34</v>
      </c>
      <c r="Q100" s="17" t="s">
        <v>34</v>
      </c>
      <c r="R100" s="17" t="s">
        <v>34</v>
      </c>
      <c r="S100" s="35" t="s">
        <v>32</v>
      </c>
      <c r="T100" s="42"/>
      <c r="U100" s="7" t="s">
        <v>421</v>
      </c>
      <c r="V100" s="94" t="s">
        <v>422</v>
      </c>
      <c r="W100" s="86"/>
    </row>
    <row r="101" spans="1:23" ht="13.5" customHeight="1" x14ac:dyDescent="0.25">
      <c r="A101" s="9" t="s">
        <v>423</v>
      </c>
      <c r="B101" s="5" t="s">
        <v>211</v>
      </c>
      <c r="C101" s="35" t="s">
        <v>32</v>
      </c>
      <c r="D101" s="43" t="s">
        <v>424</v>
      </c>
      <c r="E101" s="5">
        <v>2003</v>
      </c>
      <c r="F101" s="5" t="s">
        <v>46</v>
      </c>
      <c r="G101" s="17" t="s">
        <v>34</v>
      </c>
      <c r="H101" s="17" t="s">
        <v>34</v>
      </c>
      <c r="I101" s="17" t="s">
        <v>34</v>
      </c>
      <c r="J101" s="17" t="s">
        <v>34</v>
      </c>
      <c r="K101" s="36" t="s">
        <v>32</v>
      </c>
      <c r="L101" s="49" t="s">
        <v>32</v>
      </c>
      <c r="M101" s="17" t="s">
        <v>34</v>
      </c>
      <c r="N101" s="17" t="s">
        <v>34</v>
      </c>
      <c r="O101" s="36" t="s">
        <v>34</v>
      </c>
      <c r="P101" s="49" t="s">
        <v>34</v>
      </c>
      <c r="Q101" s="17" t="s">
        <v>34</v>
      </c>
      <c r="R101" s="17" t="s">
        <v>34</v>
      </c>
      <c r="S101" s="36" t="s">
        <v>32</v>
      </c>
      <c r="T101" s="42" t="s">
        <v>425</v>
      </c>
      <c r="U101" s="7" t="s">
        <v>426</v>
      </c>
      <c r="V101" s="92" t="s">
        <v>1454</v>
      </c>
      <c r="W101" s="86"/>
    </row>
    <row r="102" spans="1:23" ht="13.5" customHeight="1" x14ac:dyDescent="0.25">
      <c r="A102" s="9" t="s">
        <v>428</v>
      </c>
      <c r="B102" s="5" t="s">
        <v>211</v>
      </c>
      <c r="C102" s="35" t="s">
        <v>32</v>
      </c>
      <c r="D102" s="43" t="s">
        <v>429</v>
      </c>
      <c r="E102" s="5">
        <v>2011</v>
      </c>
      <c r="F102" s="5" t="s">
        <v>46</v>
      </c>
      <c r="G102" s="5" t="s">
        <v>34</v>
      </c>
      <c r="H102" s="5" t="s">
        <v>34</v>
      </c>
      <c r="I102" s="5" t="s">
        <v>34</v>
      </c>
      <c r="J102" s="5" t="s">
        <v>34</v>
      </c>
      <c r="K102" s="35" t="s">
        <v>32</v>
      </c>
      <c r="L102" s="42" t="s">
        <v>34</v>
      </c>
      <c r="M102" s="5" t="s">
        <v>34</v>
      </c>
      <c r="N102" s="5" t="s">
        <v>34</v>
      </c>
      <c r="O102" s="35" t="s">
        <v>32</v>
      </c>
      <c r="P102" s="42" t="s">
        <v>34</v>
      </c>
      <c r="Q102" s="17" t="s">
        <v>34</v>
      </c>
      <c r="R102" s="5" t="s">
        <v>34</v>
      </c>
      <c r="S102" s="35" t="s">
        <v>32</v>
      </c>
      <c r="T102" s="42" t="s">
        <v>430</v>
      </c>
      <c r="U102" s="7"/>
      <c r="V102" s="94" t="s">
        <v>1455</v>
      </c>
      <c r="W102" s="86"/>
    </row>
    <row r="103" spans="1:23" ht="13.5" customHeight="1" x14ac:dyDescent="0.25">
      <c r="A103" s="9" t="s">
        <v>431</v>
      </c>
      <c r="B103" s="5" t="s">
        <v>211</v>
      </c>
      <c r="C103" s="35" t="s">
        <v>32</v>
      </c>
      <c r="D103" s="43" t="s">
        <v>432</v>
      </c>
      <c r="E103" s="5">
        <v>2010</v>
      </c>
      <c r="F103" s="5" t="s">
        <v>45</v>
      </c>
      <c r="G103" s="17" t="s">
        <v>34</v>
      </c>
      <c r="H103" s="17" t="s">
        <v>34</v>
      </c>
      <c r="I103" s="17" t="s">
        <v>34</v>
      </c>
      <c r="J103" s="17" t="s">
        <v>32</v>
      </c>
      <c r="K103" s="36" t="s">
        <v>34</v>
      </c>
      <c r="L103" s="49" t="s">
        <v>34</v>
      </c>
      <c r="M103" s="17" t="s">
        <v>34</v>
      </c>
      <c r="N103" s="17" t="s">
        <v>34</v>
      </c>
      <c r="O103" s="36" t="s">
        <v>34</v>
      </c>
      <c r="P103" s="42" t="s">
        <v>34</v>
      </c>
      <c r="Q103" s="5" t="s">
        <v>32</v>
      </c>
      <c r="R103" s="17" t="s">
        <v>32</v>
      </c>
      <c r="S103" s="36" t="s">
        <v>34</v>
      </c>
      <c r="T103" s="42" t="s">
        <v>417</v>
      </c>
      <c r="U103" s="7" t="s">
        <v>433</v>
      </c>
      <c r="V103" s="94" t="s">
        <v>1456</v>
      </c>
      <c r="W103" s="86"/>
    </row>
    <row r="104" spans="1:23" ht="13.5" customHeight="1" x14ac:dyDescent="0.25">
      <c r="A104" s="9" t="s">
        <v>435</v>
      </c>
      <c r="B104" s="5" t="s">
        <v>211</v>
      </c>
      <c r="C104" s="35" t="s">
        <v>32</v>
      </c>
      <c r="D104" s="43" t="s">
        <v>436</v>
      </c>
      <c r="E104" s="5">
        <v>1983</v>
      </c>
      <c r="F104" s="5" t="s">
        <v>46</v>
      </c>
      <c r="G104" s="5" t="s">
        <v>34</v>
      </c>
      <c r="H104" s="5" t="s">
        <v>34</v>
      </c>
      <c r="I104" s="5" t="s">
        <v>34</v>
      </c>
      <c r="J104" s="5" t="s">
        <v>34</v>
      </c>
      <c r="K104" s="35" t="s">
        <v>32</v>
      </c>
      <c r="L104" s="42" t="s">
        <v>32</v>
      </c>
      <c r="M104" s="5" t="s">
        <v>34</v>
      </c>
      <c r="N104" s="5" t="s">
        <v>34</v>
      </c>
      <c r="O104" s="35" t="s">
        <v>34</v>
      </c>
      <c r="P104" s="42" t="s">
        <v>34</v>
      </c>
      <c r="Q104" s="17" t="s">
        <v>34</v>
      </c>
      <c r="R104" s="5" t="s">
        <v>34</v>
      </c>
      <c r="S104" s="35" t="s">
        <v>32</v>
      </c>
      <c r="T104" s="42" t="s">
        <v>220</v>
      </c>
      <c r="U104" s="7" t="s">
        <v>437</v>
      </c>
      <c r="V104" s="94" t="s">
        <v>438</v>
      </c>
      <c r="W104" s="86"/>
    </row>
    <row r="105" spans="1:23" ht="13.5" customHeight="1" x14ac:dyDescent="0.25">
      <c r="A105" s="9" t="s">
        <v>435</v>
      </c>
      <c r="B105" s="5" t="s">
        <v>211</v>
      </c>
      <c r="C105" s="35" t="s">
        <v>32</v>
      </c>
      <c r="D105" s="43" t="s">
        <v>439</v>
      </c>
      <c r="E105" s="5">
        <v>1992</v>
      </c>
      <c r="F105" s="5" t="s">
        <v>46</v>
      </c>
      <c r="G105" s="5" t="s">
        <v>34</v>
      </c>
      <c r="H105" s="5" t="s">
        <v>34</v>
      </c>
      <c r="I105" s="5" t="s">
        <v>34</v>
      </c>
      <c r="J105" s="5" t="s">
        <v>34</v>
      </c>
      <c r="K105" s="35" t="s">
        <v>32</v>
      </c>
      <c r="L105" s="42" t="s">
        <v>34</v>
      </c>
      <c r="M105" s="5" t="s">
        <v>32</v>
      </c>
      <c r="N105" s="5" t="s">
        <v>34</v>
      </c>
      <c r="O105" s="35" t="s">
        <v>34</v>
      </c>
      <c r="P105" s="42" t="s">
        <v>34</v>
      </c>
      <c r="Q105" s="17" t="s">
        <v>34</v>
      </c>
      <c r="R105" s="5" t="s">
        <v>34</v>
      </c>
      <c r="S105" s="35" t="s">
        <v>32</v>
      </c>
      <c r="T105" s="42"/>
      <c r="U105" s="7" t="s">
        <v>440</v>
      </c>
      <c r="V105" s="94" t="s">
        <v>441</v>
      </c>
      <c r="W105" s="86"/>
    </row>
    <row r="106" spans="1:23" ht="13.5" customHeight="1" x14ac:dyDescent="0.25">
      <c r="A106" s="9" t="s">
        <v>442</v>
      </c>
      <c r="B106" s="5" t="s">
        <v>211</v>
      </c>
      <c r="C106" s="35" t="s">
        <v>32</v>
      </c>
      <c r="D106" s="43" t="s">
        <v>443</v>
      </c>
      <c r="E106" s="5">
        <v>1990</v>
      </c>
      <c r="F106" s="5" t="s">
        <v>46</v>
      </c>
      <c r="G106" s="5" t="s">
        <v>34</v>
      </c>
      <c r="H106" s="5" t="s">
        <v>34</v>
      </c>
      <c r="I106" s="5" t="s">
        <v>34</v>
      </c>
      <c r="J106" s="5" t="s">
        <v>34</v>
      </c>
      <c r="K106" s="35" t="s">
        <v>32</v>
      </c>
      <c r="L106" s="42" t="s">
        <v>32</v>
      </c>
      <c r="M106" s="5" t="s">
        <v>34</v>
      </c>
      <c r="N106" s="5" t="s">
        <v>34</v>
      </c>
      <c r="O106" s="35" t="s">
        <v>34</v>
      </c>
      <c r="P106" s="42" t="s">
        <v>34</v>
      </c>
      <c r="Q106" s="17" t="s">
        <v>34</v>
      </c>
      <c r="R106" s="5" t="s">
        <v>34</v>
      </c>
      <c r="S106" s="35" t="s">
        <v>32</v>
      </c>
      <c r="T106" s="42" t="s">
        <v>220</v>
      </c>
      <c r="U106" s="7" t="s">
        <v>444</v>
      </c>
      <c r="V106" s="94" t="s">
        <v>445</v>
      </c>
      <c r="W106" s="86"/>
    </row>
    <row r="107" spans="1:23" ht="13.5" customHeight="1" x14ac:dyDescent="0.25">
      <c r="A107" s="9" t="s">
        <v>442</v>
      </c>
      <c r="B107" s="5" t="s">
        <v>211</v>
      </c>
      <c r="C107" s="35" t="s">
        <v>32</v>
      </c>
      <c r="D107" s="43" t="s">
        <v>447</v>
      </c>
      <c r="E107" s="5">
        <v>1981</v>
      </c>
      <c r="F107" s="5" t="s">
        <v>46</v>
      </c>
      <c r="G107" s="5" t="s">
        <v>34</v>
      </c>
      <c r="H107" s="5" t="s">
        <v>34</v>
      </c>
      <c r="I107" s="5" t="s">
        <v>34</v>
      </c>
      <c r="J107" s="5" t="s">
        <v>34</v>
      </c>
      <c r="K107" s="35" t="s">
        <v>32</v>
      </c>
      <c r="L107" s="42" t="s">
        <v>34</v>
      </c>
      <c r="M107" s="5" t="s">
        <v>32</v>
      </c>
      <c r="N107" s="5" t="s">
        <v>34</v>
      </c>
      <c r="O107" s="35" t="s">
        <v>34</v>
      </c>
      <c r="P107" s="42" t="s">
        <v>34</v>
      </c>
      <c r="Q107" s="17" t="s">
        <v>34</v>
      </c>
      <c r="R107" s="5" t="s">
        <v>34</v>
      </c>
      <c r="S107" s="35" t="s">
        <v>32</v>
      </c>
      <c r="T107" s="42"/>
      <c r="U107" s="7" t="s">
        <v>448</v>
      </c>
      <c r="V107" s="94" t="s">
        <v>449</v>
      </c>
      <c r="W107" s="86"/>
    </row>
    <row r="108" spans="1:23" ht="13.5" customHeight="1" x14ac:dyDescent="0.25">
      <c r="A108" s="9" t="s">
        <v>450</v>
      </c>
      <c r="B108" s="5" t="s">
        <v>211</v>
      </c>
      <c r="C108" s="35" t="s">
        <v>32</v>
      </c>
      <c r="D108" s="43" t="s">
        <v>75</v>
      </c>
      <c r="E108" s="5" t="s">
        <v>35</v>
      </c>
      <c r="F108" s="5" t="s">
        <v>43</v>
      </c>
      <c r="G108" s="17" t="s">
        <v>34</v>
      </c>
      <c r="H108" s="17" t="s">
        <v>32</v>
      </c>
      <c r="I108" s="17" t="s">
        <v>34</v>
      </c>
      <c r="J108" s="17" t="s">
        <v>34</v>
      </c>
      <c r="K108" s="36" t="s">
        <v>34</v>
      </c>
      <c r="L108" s="49" t="s">
        <v>34</v>
      </c>
      <c r="M108" s="17" t="s">
        <v>34</v>
      </c>
      <c r="N108" s="17" t="s">
        <v>34</v>
      </c>
      <c r="O108" s="36" t="s">
        <v>34</v>
      </c>
      <c r="P108" s="49" t="s">
        <v>34</v>
      </c>
      <c r="Q108" s="17" t="s">
        <v>34</v>
      </c>
      <c r="R108" s="17" t="s">
        <v>32</v>
      </c>
      <c r="S108" s="36" t="s">
        <v>34</v>
      </c>
      <c r="T108" s="42" t="s">
        <v>153</v>
      </c>
      <c r="U108" s="75"/>
      <c r="V108" s="92" t="s">
        <v>451</v>
      </c>
      <c r="W108" s="86"/>
    </row>
    <row r="109" spans="1:23" ht="13.5" customHeight="1" x14ac:dyDescent="0.25">
      <c r="A109" s="9" t="s">
        <v>450</v>
      </c>
      <c r="B109" s="5" t="s">
        <v>211</v>
      </c>
      <c r="C109" s="35" t="s">
        <v>32</v>
      </c>
      <c r="D109" s="43" t="s">
        <v>452</v>
      </c>
      <c r="E109" s="5">
        <v>1984</v>
      </c>
      <c r="F109" s="5" t="s">
        <v>46</v>
      </c>
      <c r="G109" s="17" t="s">
        <v>34</v>
      </c>
      <c r="H109" s="17" t="s">
        <v>34</v>
      </c>
      <c r="I109" s="17" t="s">
        <v>34</v>
      </c>
      <c r="J109" s="17" t="s">
        <v>34</v>
      </c>
      <c r="K109" s="36" t="s">
        <v>32</v>
      </c>
      <c r="L109" s="49" t="s">
        <v>34</v>
      </c>
      <c r="M109" s="17" t="s">
        <v>34</v>
      </c>
      <c r="N109" s="17" t="s">
        <v>32</v>
      </c>
      <c r="O109" s="36" t="s">
        <v>34</v>
      </c>
      <c r="P109" s="49" t="s">
        <v>34</v>
      </c>
      <c r="Q109" s="17" t="s">
        <v>34</v>
      </c>
      <c r="R109" s="17" t="s">
        <v>32</v>
      </c>
      <c r="S109" s="36" t="s">
        <v>34</v>
      </c>
      <c r="T109" s="42" t="s">
        <v>66</v>
      </c>
      <c r="U109" s="7" t="s">
        <v>453</v>
      </c>
      <c r="V109" s="94" t="s">
        <v>454</v>
      </c>
      <c r="W109" s="86"/>
    </row>
    <row r="110" spans="1:23" ht="13.5" customHeight="1" x14ac:dyDescent="0.25">
      <c r="A110" s="9" t="s">
        <v>455</v>
      </c>
      <c r="B110" s="5" t="s">
        <v>211</v>
      </c>
      <c r="C110" s="35" t="s">
        <v>32</v>
      </c>
      <c r="D110" s="43" t="s">
        <v>456</v>
      </c>
      <c r="E110" s="5">
        <v>1993</v>
      </c>
      <c r="F110" s="5" t="s">
        <v>46</v>
      </c>
      <c r="G110" s="5" t="s">
        <v>34</v>
      </c>
      <c r="H110" s="5" t="s">
        <v>34</v>
      </c>
      <c r="I110" s="5" t="s">
        <v>34</v>
      </c>
      <c r="J110" s="5" t="s">
        <v>34</v>
      </c>
      <c r="K110" s="35" t="s">
        <v>32</v>
      </c>
      <c r="L110" s="42" t="s">
        <v>32</v>
      </c>
      <c r="M110" s="5" t="s">
        <v>34</v>
      </c>
      <c r="N110" s="5" t="s">
        <v>34</v>
      </c>
      <c r="O110" s="35" t="s">
        <v>34</v>
      </c>
      <c r="P110" s="42" t="s">
        <v>34</v>
      </c>
      <c r="Q110" s="17" t="s">
        <v>34</v>
      </c>
      <c r="R110" s="5" t="s">
        <v>34</v>
      </c>
      <c r="S110" s="35" t="s">
        <v>32</v>
      </c>
      <c r="T110" s="42" t="s">
        <v>458</v>
      </c>
      <c r="U110" s="7" t="s">
        <v>459</v>
      </c>
      <c r="V110" s="94" t="s">
        <v>1696</v>
      </c>
      <c r="W110" s="86"/>
    </row>
    <row r="111" spans="1:23" ht="13.5" customHeight="1" x14ac:dyDescent="0.25">
      <c r="A111" s="9" t="s">
        <v>460</v>
      </c>
      <c r="B111" s="5" t="s">
        <v>461</v>
      </c>
      <c r="C111" s="35" t="s">
        <v>32</v>
      </c>
      <c r="D111" s="43" t="s">
        <v>462</v>
      </c>
      <c r="E111" s="5">
        <v>2010</v>
      </c>
      <c r="F111" s="5" t="s">
        <v>463</v>
      </c>
      <c r="G111" s="17" t="s">
        <v>34</v>
      </c>
      <c r="H111" s="17" t="s">
        <v>32</v>
      </c>
      <c r="I111" s="17" t="s">
        <v>34</v>
      </c>
      <c r="J111" s="17" t="s">
        <v>34</v>
      </c>
      <c r="K111" s="36" t="s">
        <v>32</v>
      </c>
      <c r="L111" s="49" t="s">
        <v>34</v>
      </c>
      <c r="M111" s="17" t="s">
        <v>32</v>
      </c>
      <c r="N111" s="17" t="s">
        <v>32</v>
      </c>
      <c r="O111" s="36" t="s">
        <v>34</v>
      </c>
      <c r="P111" s="49" t="s">
        <v>32</v>
      </c>
      <c r="Q111" s="17" t="s">
        <v>34</v>
      </c>
      <c r="R111" s="17" t="s">
        <v>34</v>
      </c>
      <c r="S111" s="36" t="s">
        <v>34</v>
      </c>
      <c r="T111" s="52" t="s">
        <v>464</v>
      </c>
      <c r="U111" s="20" t="s">
        <v>465</v>
      </c>
      <c r="V111" s="92" t="s">
        <v>1697</v>
      </c>
      <c r="W111" s="86"/>
    </row>
    <row r="112" spans="1:23" ht="13.5" customHeight="1" x14ac:dyDescent="0.25">
      <c r="A112" s="9" t="s">
        <v>466</v>
      </c>
      <c r="B112" s="5" t="s">
        <v>461</v>
      </c>
      <c r="C112" s="35" t="s">
        <v>32</v>
      </c>
      <c r="D112" s="43" t="s">
        <v>75</v>
      </c>
      <c r="E112" s="5" t="s">
        <v>35</v>
      </c>
      <c r="F112" s="5" t="s">
        <v>43</v>
      </c>
      <c r="G112" s="17" t="s">
        <v>34</v>
      </c>
      <c r="H112" s="17" t="s">
        <v>32</v>
      </c>
      <c r="I112" s="17" t="s">
        <v>34</v>
      </c>
      <c r="J112" s="17" t="s">
        <v>34</v>
      </c>
      <c r="K112" s="36" t="s">
        <v>34</v>
      </c>
      <c r="L112" s="49" t="s">
        <v>34</v>
      </c>
      <c r="M112" s="17" t="s">
        <v>34</v>
      </c>
      <c r="N112" s="17" t="s">
        <v>34</v>
      </c>
      <c r="O112" s="36" t="s">
        <v>34</v>
      </c>
      <c r="P112" s="49" t="s">
        <v>34</v>
      </c>
      <c r="Q112" s="17" t="s">
        <v>34</v>
      </c>
      <c r="R112" s="5" t="s">
        <v>32</v>
      </c>
      <c r="S112" s="35" t="s">
        <v>34</v>
      </c>
      <c r="T112" s="52" t="s">
        <v>26</v>
      </c>
      <c r="U112" s="20" t="s">
        <v>467</v>
      </c>
      <c r="V112" s="92" t="s">
        <v>468</v>
      </c>
      <c r="W112" s="86"/>
    </row>
    <row r="113" spans="1:23" ht="13.5" customHeight="1" x14ac:dyDescent="0.25">
      <c r="A113" s="9" t="s">
        <v>469</v>
      </c>
      <c r="B113" s="5" t="s">
        <v>461</v>
      </c>
      <c r="C113" s="35" t="s">
        <v>32</v>
      </c>
      <c r="D113" s="43" t="s">
        <v>188</v>
      </c>
      <c r="E113" s="5">
        <v>2009</v>
      </c>
      <c r="F113" s="5" t="s">
        <v>43</v>
      </c>
      <c r="G113" s="17" t="s">
        <v>34</v>
      </c>
      <c r="H113" s="17" t="s">
        <v>32</v>
      </c>
      <c r="I113" s="17" t="s">
        <v>34</v>
      </c>
      <c r="J113" s="17" t="s">
        <v>34</v>
      </c>
      <c r="K113" s="36" t="s">
        <v>34</v>
      </c>
      <c r="L113" s="49" t="s">
        <v>34</v>
      </c>
      <c r="M113" s="17" t="s">
        <v>34</v>
      </c>
      <c r="N113" s="17" t="s">
        <v>34</v>
      </c>
      <c r="O113" s="36" t="s">
        <v>34</v>
      </c>
      <c r="P113" s="49" t="s">
        <v>34</v>
      </c>
      <c r="Q113" s="17" t="s">
        <v>34</v>
      </c>
      <c r="R113" s="17" t="s">
        <v>34</v>
      </c>
      <c r="S113" s="36" t="s">
        <v>32</v>
      </c>
      <c r="T113" s="52" t="s">
        <v>220</v>
      </c>
      <c r="U113" s="20" t="s">
        <v>470</v>
      </c>
      <c r="V113" s="92" t="s">
        <v>1698</v>
      </c>
      <c r="W113" s="86"/>
    </row>
    <row r="114" spans="1:23" ht="13.5" customHeight="1" x14ac:dyDescent="0.25">
      <c r="A114" s="9" t="s">
        <v>471</v>
      </c>
      <c r="B114" s="5" t="s">
        <v>461</v>
      </c>
      <c r="C114" s="35" t="s">
        <v>32</v>
      </c>
      <c r="D114" s="43" t="s">
        <v>472</v>
      </c>
      <c r="E114" s="5">
        <v>2011</v>
      </c>
      <c r="F114" s="5" t="s">
        <v>46</v>
      </c>
      <c r="G114" s="17" t="s">
        <v>34</v>
      </c>
      <c r="H114" s="17" t="s">
        <v>34</v>
      </c>
      <c r="I114" s="17" t="s">
        <v>34</v>
      </c>
      <c r="J114" s="17" t="s">
        <v>34</v>
      </c>
      <c r="K114" s="36" t="s">
        <v>32</v>
      </c>
      <c r="L114" s="49" t="s">
        <v>34</v>
      </c>
      <c r="M114" s="17" t="s">
        <v>34</v>
      </c>
      <c r="N114" s="17" t="s">
        <v>32</v>
      </c>
      <c r="O114" s="36" t="s">
        <v>34</v>
      </c>
      <c r="P114" s="49" t="s">
        <v>34</v>
      </c>
      <c r="Q114" s="17" t="s">
        <v>34</v>
      </c>
      <c r="R114" s="17" t="s">
        <v>34</v>
      </c>
      <c r="S114" s="36" t="s">
        <v>32</v>
      </c>
      <c r="T114" s="52" t="s">
        <v>66</v>
      </c>
      <c r="U114" s="20" t="s">
        <v>473</v>
      </c>
      <c r="V114" s="92" t="s">
        <v>1699</v>
      </c>
      <c r="W114" s="86"/>
    </row>
    <row r="115" spans="1:23" ht="13.5" customHeight="1" x14ac:dyDescent="0.25">
      <c r="A115" s="9" t="s">
        <v>471</v>
      </c>
      <c r="B115" s="5" t="s">
        <v>461</v>
      </c>
      <c r="C115" s="35" t="s">
        <v>32</v>
      </c>
      <c r="D115" s="43" t="s">
        <v>474</v>
      </c>
      <c r="E115" s="5">
        <v>2007</v>
      </c>
      <c r="F115" s="5" t="s">
        <v>46</v>
      </c>
      <c r="G115" s="17" t="s">
        <v>34</v>
      </c>
      <c r="H115" s="17" t="s">
        <v>34</v>
      </c>
      <c r="I115" s="17" t="s">
        <v>34</v>
      </c>
      <c r="J115" s="17" t="s">
        <v>34</v>
      </c>
      <c r="K115" s="36" t="s">
        <v>32</v>
      </c>
      <c r="L115" s="49" t="s">
        <v>34</v>
      </c>
      <c r="M115" s="17" t="s">
        <v>34</v>
      </c>
      <c r="N115" s="17" t="s">
        <v>32</v>
      </c>
      <c r="O115" s="36" t="s">
        <v>34</v>
      </c>
      <c r="P115" s="49" t="s">
        <v>34</v>
      </c>
      <c r="Q115" s="17" t="s">
        <v>34</v>
      </c>
      <c r="R115" s="17" t="s">
        <v>34</v>
      </c>
      <c r="S115" s="36" t="s">
        <v>32</v>
      </c>
      <c r="T115" s="52" t="s">
        <v>66</v>
      </c>
      <c r="U115" s="7" t="s">
        <v>475</v>
      </c>
      <c r="V115" s="96"/>
      <c r="W115" s="86"/>
    </row>
    <row r="116" spans="1:23" ht="13.5" customHeight="1" x14ac:dyDescent="0.25">
      <c r="A116" s="9" t="s">
        <v>476</v>
      </c>
      <c r="B116" s="5" t="s">
        <v>461</v>
      </c>
      <c r="C116" s="35" t="s">
        <v>32</v>
      </c>
      <c r="D116" s="43" t="s">
        <v>477</v>
      </c>
      <c r="E116" s="5">
        <v>2012</v>
      </c>
      <c r="F116" s="5" t="s">
        <v>463</v>
      </c>
      <c r="G116" s="17" t="s">
        <v>34</v>
      </c>
      <c r="H116" s="17" t="s">
        <v>32</v>
      </c>
      <c r="I116" s="17" t="s">
        <v>34</v>
      </c>
      <c r="J116" s="17" t="s">
        <v>34</v>
      </c>
      <c r="K116" s="36" t="s">
        <v>32</v>
      </c>
      <c r="L116" s="49" t="s">
        <v>34</v>
      </c>
      <c r="M116" s="17" t="s">
        <v>32</v>
      </c>
      <c r="N116" s="17" t="s">
        <v>32</v>
      </c>
      <c r="O116" s="36" t="s">
        <v>34</v>
      </c>
      <c r="P116" s="49" t="s">
        <v>32</v>
      </c>
      <c r="Q116" s="17" t="s">
        <v>34</v>
      </c>
      <c r="R116" s="17" t="s">
        <v>34</v>
      </c>
      <c r="S116" s="36" t="s">
        <v>34</v>
      </c>
      <c r="T116" s="52" t="s">
        <v>464</v>
      </c>
      <c r="U116" s="20" t="s">
        <v>479</v>
      </c>
      <c r="V116" s="92" t="s">
        <v>1700</v>
      </c>
      <c r="W116" s="86"/>
    </row>
    <row r="117" spans="1:23" ht="13.5" customHeight="1" x14ac:dyDescent="0.25">
      <c r="A117" s="9" t="s">
        <v>480</v>
      </c>
      <c r="B117" s="5" t="s">
        <v>461</v>
      </c>
      <c r="C117" s="35" t="s">
        <v>32</v>
      </c>
      <c r="D117" s="43" t="s">
        <v>481</v>
      </c>
      <c r="E117" s="5">
        <v>2012</v>
      </c>
      <c r="F117" s="5" t="s">
        <v>482</v>
      </c>
      <c r="G117" s="17" t="s">
        <v>34</v>
      </c>
      <c r="H117" s="17" t="s">
        <v>32</v>
      </c>
      <c r="I117" s="17" t="s">
        <v>34</v>
      </c>
      <c r="J117" s="17" t="s">
        <v>32</v>
      </c>
      <c r="K117" s="36" t="s">
        <v>32</v>
      </c>
      <c r="L117" s="49" t="s">
        <v>34</v>
      </c>
      <c r="M117" s="17" t="s">
        <v>32</v>
      </c>
      <c r="N117" s="17" t="s">
        <v>32</v>
      </c>
      <c r="O117" s="36" t="s">
        <v>32</v>
      </c>
      <c r="P117" s="49" t="s">
        <v>32</v>
      </c>
      <c r="Q117" s="17" t="s">
        <v>34</v>
      </c>
      <c r="R117" s="17" t="s">
        <v>34</v>
      </c>
      <c r="S117" s="36" t="s">
        <v>34</v>
      </c>
      <c r="T117" s="52" t="s">
        <v>220</v>
      </c>
      <c r="U117" s="20" t="s">
        <v>483</v>
      </c>
      <c r="V117" s="92" t="s">
        <v>1701</v>
      </c>
      <c r="W117" s="86"/>
    </row>
    <row r="118" spans="1:23" ht="13.5" customHeight="1" x14ac:dyDescent="0.25">
      <c r="A118" s="9" t="s">
        <v>484</v>
      </c>
      <c r="B118" s="5" t="s">
        <v>461</v>
      </c>
      <c r="C118" s="35" t="s">
        <v>32</v>
      </c>
      <c r="D118" s="43" t="s">
        <v>485</v>
      </c>
      <c r="E118" s="5">
        <v>1983</v>
      </c>
      <c r="F118" s="5" t="s">
        <v>43</v>
      </c>
      <c r="G118" s="17" t="s">
        <v>34</v>
      </c>
      <c r="H118" s="17" t="s">
        <v>32</v>
      </c>
      <c r="I118" s="17" t="s">
        <v>34</v>
      </c>
      <c r="J118" s="17" t="s">
        <v>34</v>
      </c>
      <c r="K118" s="36" t="s">
        <v>34</v>
      </c>
      <c r="L118" s="49" t="s">
        <v>34</v>
      </c>
      <c r="M118" s="17" t="s">
        <v>34</v>
      </c>
      <c r="N118" s="17" t="s">
        <v>34</v>
      </c>
      <c r="O118" s="36" t="s">
        <v>34</v>
      </c>
      <c r="P118" s="49" t="s">
        <v>34</v>
      </c>
      <c r="Q118" s="17" t="s">
        <v>34</v>
      </c>
      <c r="R118" s="17" t="s">
        <v>34</v>
      </c>
      <c r="S118" s="36" t="s">
        <v>32</v>
      </c>
      <c r="T118" s="52" t="s">
        <v>224</v>
      </c>
      <c r="U118" s="20" t="s">
        <v>487</v>
      </c>
      <c r="V118" s="92" t="s">
        <v>1702</v>
      </c>
      <c r="W118" s="86"/>
    </row>
    <row r="119" spans="1:23" ht="13.5" customHeight="1" x14ac:dyDescent="0.25">
      <c r="A119" s="9" t="s">
        <v>488</v>
      </c>
      <c r="B119" s="5" t="s">
        <v>461</v>
      </c>
      <c r="C119" s="35" t="s">
        <v>32</v>
      </c>
      <c r="D119" s="43" t="s">
        <v>75</v>
      </c>
      <c r="E119" s="17" t="s">
        <v>35</v>
      </c>
      <c r="F119" s="5" t="s">
        <v>46</v>
      </c>
      <c r="G119" s="17" t="s">
        <v>34</v>
      </c>
      <c r="H119" s="17" t="s">
        <v>34</v>
      </c>
      <c r="I119" s="17" t="s">
        <v>34</v>
      </c>
      <c r="J119" s="17" t="s">
        <v>34</v>
      </c>
      <c r="K119" s="36" t="s">
        <v>32</v>
      </c>
      <c r="L119" s="49" t="s">
        <v>34</v>
      </c>
      <c r="M119" s="17" t="s">
        <v>32</v>
      </c>
      <c r="N119" s="17" t="s">
        <v>34</v>
      </c>
      <c r="O119" s="36" t="s">
        <v>34</v>
      </c>
      <c r="P119" s="49" t="s">
        <v>34</v>
      </c>
      <c r="Q119" s="17" t="s">
        <v>34</v>
      </c>
      <c r="R119" s="17" t="s">
        <v>34</v>
      </c>
      <c r="S119" s="36" t="s">
        <v>32</v>
      </c>
      <c r="T119" s="52" t="s">
        <v>464</v>
      </c>
      <c r="U119" s="20" t="s">
        <v>489</v>
      </c>
      <c r="V119" s="92" t="s">
        <v>1703</v>
      </c>
      <c r="W119" s="86"/>
    </row>
    <row r="120" spans="1:23" ht="13.5" customHeight="1" x14ac:dyDescent="0.25">
      <c r="A120" s="9" t="s">
        <v>490</v>
      </c>
      <c r="B120" s="5" t="s">
        <v>461</v>
      </c>
      <c r="C120" s="35" t="s">
        <v>32</v>
      </c>
      <c r="D120" s="43" t="s">
        <v>75</v>
      </c>
      <c r="E120" s="17" t="s">
        <v>35</v>
      </c>
      <c r="F120" s="5" t="s">
        <v>43</v>
      </c>
      <c r="G120" s="17" t="s">
        <v>34</v>
      </c>
      <c r="H120" s="17" t="s">
        <v>32</v>
      </c>
      <c r="I120" s="17" t="s">
        <v>34</v>
      </c>
      <c r="J120" s="17" t="s">
        <v>34</v>
      </c>
      <c r="K120" s="36" t="s">
        <v>34</v>
      </c>
      <c r="L120" s="49" t="s">
        <v>34</v>
      </c>
      <c r="M120" s="17" t="s">
        <v>34</v>
      </c>
      <c r="N120" s="17" t="s">
        <v>34</v>
      </c>
      <c r="O120" s="36" t="s">
        <v>34</v>
      </c>
      <c r="P120" s="49" t="s">
        <v>34</v>
      </c>
      <c r="Q120" s="17" t="s">
        <v>34</v>
      </c>
      <c r="R120" s="17" t="s">
        <v>34</v>
      </c>
      <c r="S120" s="36" t="s">
        <v>32</v>
      </c>
      <c r="T120" s="42"/>
      <c r="U120" s="7" t="s">
        <v>491</v>
      </c>
      <c r="V120" s="94" t="s">
        <v>492</v>
      </c>
      <c r="W120" s="86"/>
    </row>
    <row r="121" spans="1:23" ht="13.5" customHeight="1" x14ac:dyDescent="0.25">
      <c r="A121" s="9" t="s">
        <v>490</v>
      </c>
      <c r="B121" s="5" t="s">
        <v>461</v>
      </c>
      <c r="C121" s="35" t="s">
        <v>32</v>
      </c>
      <c r="D121" s="43" t="s">
        <v>75</v>
      </c>
      <c r="E121" s="17" t="s">
        <v>35</v>
      </c>
      <c r="F121" s="5" t="s">
        <v>46</v>
      </c>
      <c r="G121" s="17" t="s">
        <v>34</v>
      </c>
      <c r="H121" s="17" t="s">
        <v>34</v>
      </c>
      <c r="I121" s="17" t="s">
        <v>34</v>
      </c>
      <c r="J121" s="17" t="s">
        <v>34</v>
      </c>
      <c r="K121" s="36" t="s">
        <v>32</v>
      </c>
      <c r="L121" s="49" t="s">
        <v>34</v>
      </c>
      <c r="M121" s="17" t="s">
        <v>32</v>
      </c>
      <c r="N121" s="17" t="s">
        <v>34</v>
      </c>
      <c r="O121" s="36" t="s">
        <v>34</v>
      </c>
      <c r="P121" s="49" t="s">
        <v>34</v>
      </c>
      <c r="Q121" s="17" t="s">
        <v>34</v>
      </c>
      <c r="R121" s="17" t="s">
        <v>34</v>
      </c>
      <c r="S121" s="36" t="s">
        <v>32</v>
      </c>
      <c r="T121" s="52" t="s">
        <v>464</v>
      </c>
      <c r="U121" s="20" t="s">
        <v>494</v>
      </c>
      <c r="V121" s="92" t="s">
        <v>495</v>
      </c>
      <c r="W121" s="86"/>
    </row>
    <row r="122" spans="1:23" ht="13.5" customHeight="1" x14ac:dyDescent="0.25">
      <c r="A122" s="9" t="s">
        <v>496</v>
      </c>
      <c r="B122" s="5" t="s">
        <v>461</v>
      </c>
      <c r="C122" s="35" t="s">
        <v>32</v>
      </c>
      <c r="D122" s="43" t="s">
        <v>497</v>
      </c>
      <c r="E122" s="17" t="s">
        <v>35</v>
      </c>
      <c r="F122" s="5" t="s">
        <v>43</v>
      </c>
      <c r="G122" s="17" t="s">
        <v>34</v>
      </c>
      <c r="H122" s="17" t="s">
        <v>32</v>
      </c>
      <c r="I122" s="17" t="s">
        <v>34</v>
      </c>
      <c r="J122" s="17" t="s">
        <v>34</v>
      </c>
      <c r="K122" s="36" t="s">
        <v>34</v>
      </c>
      <c r="L122" s="49" t="s">
        <v>34</v>
      </c>
      <c r="M122" s="17" t="s">
        <v>32</v>
      </c>
      <c r="N122" s="17" t="s">
        <v>34</v>
      </c>
      <c r="O122" s="36" t="s">
        <v>34</v>
      </c>
      <c r="P122" s="49" t="s">
        <v>34</v>
      </c>
      <c r="Q122" s="17" t="s">
        <v>34</v>
      </c>
      <c r="R122" s="17" t="s">
        <v>34</v>
      </c>
      <c r="S122" s="36" t="s">
        <v>32</v>
      </c>
      <c r="T122" s="42"/>
      <c r="U122" s="7" t="s">
        <v>498</v>
      </c>
      <c r="V122" s="96"/>
      <c r="W122" s="86"/>
    </row>
    <row r="123" spans="1:23" ht="13.5" customHeight="1" x14ac:dyDescent="0.25">
      <c r="A123" s="9" t="s">
        <v>496</v>
      </c>
      <c r="B123" s="5" t="s">
        <v>461</v>
      </c>
      <c r="C123" s="35" t="s">
        <v>32</v>
      </c>
      <c r="D123" s="43" t="s">
        <v>497</v>
      </c>
      <c r="E123" s="17" t="s">
        <v>35</v>
      </c>
      <c r="F123" s="5" t="s">
        <v>46</v>
      </c>
      <c r="G123" s="17" t="s">
        <v>34</v>
      </c>
      <c r="H123" s="17" t="s">
        <v>34</v>
      </c>
      <c r="I123" s="17" t="s">
        <v>34</v>
      </c>
      <c r="J123" s="17" t="s">
        <v>34</v>
      </c>
      <c r="K123" s="36" t="s">
        <v>32</v>
      </c>
      <c r="L123" s="49" t="s">
        <v>34</v>
      </c>
      <c r="M123" s="17" t="s">
        <v>32</v>
      </c>
      <c r="N123" s="17" t="s">
        <v>34</v>
      </c>
      <c r="O123" s="36" t="s">
        <v>34</v>
      </c>
      <c r="P123" s="49" t="s">
        <v>34</v>
      </c>
      <c r="Q123" s="17" t="s">
        <v>34</v>
      </c>
      <c r="R123" s="17" t="s">
        <v>34</v>
      </c>
      <c r="S123" s="36" t="s">
        <v>32</v>
      </c>
      <c r="T123" s="52" t="s">
        <v>499</v>
      </c>
      <c r="U123" s="20" t="s">
        <v>500</v>
      </c>
      <c r="V123" s="93" t="str">
        <f>HYPERLINK("http://prairiespirit.mb.ca/images/pdfs/policy_manual_pdf/Policy%20Manual%20Current.pdf","http://prairiespirit.mb.ca/images/pdfs/policy_manual_pdf/Policy%20Manual%20Current.pdf")</f>
        <v>http://prairiespirit.mb.ca/images/pdfs/policy_manual_pdf/Policy%20Manual%20Current.pdf</v>
      </c>
      <c r="W123" s="86"/>
    </row>
    <row r="124" spans="1:23" ht="13.5" customHeight="1" x14ac:dyDescent="0.25">
      <c r="A124" s="9" t="s">
        <v>502</v>
      </c>
      <c r="B124" s="5" t="s">
        <v>461</v>
      </c>
      <c r="C124" s="35" t="s">
        <v>32</v>
      </c>
      <c r="D124" s="43" t="s">
        <v>75</v>
      </c>
      <c r="E124" s="5" t="s">
        <v>35</v>
      </c>
      <c r="F124" s="5" t="s">
        <v>46</v>
      </c>
      <c r="G124" s="17" t="s">
        <v>34</v>
      </c>
      <c r="H124" s="17" t="s">
        <v>34</v>
      </c>
      <c r="I124" s="17" t="s">
        <v>34</v>
      </c>
      <c r="J124" s="17" t="s">
        <v>34</v>
      </c>
      <c r="K124" s="36" t="s">
        <v>32</v>
      </c>
      <c r="L124" s="49" t="s">
        <v>34</v>
      </c>
      <c r="M124" s="17" t="s">
        <v>34</v>
      </c>
      <c r="N124" s="17" t="s">
        <v>34</v>
      </c>
      <c r="O124" s="36" t="s">
        <v>32</v>
      </c>
      <c r="P124" s="49" t="s">
        <v>34</v>
      </c>
      <c r="Q124" s="17" t="s">
        <v>34</v>
      </c>
      <c r="R124" s="17" t="s">
        <v>34</v>
      </c>
      <c r="S124" s="36" t="s">
        <v>32</v>
      </c>
      <c r="T124" s="52" t="s">
        <v>503</v>
      </c>
      <c r="U124" s="20" t="s">
        <v>504</v>
      </c>
      <c r="V124" s="92" t="s">
        <v>1704</v>
      </c>
      <c r="W124" s="86"/>
    </row>
    <row r="125" spans="1:23" ht="13.5" customHeight="1" x14ac:dyDescent="0.25">
      <c r="A125" s="9" t="s">
        <v>505</v>
      </c>
      <c r="B125" s="5" t="s">
        <v>461</v>
      </c>
      <c r="C125" s="35" t="s">
        <v>32</v>
      </c>
      <c r="D125" s="43" t="s">
        <v>75</v>
      </c>
      <c r="E125" s="5" t="s">
        <v>35</v>
      </c>
      <c r="F125" s="5" t="s">
        <v>506</v>
      </c>
      <c r="G125" s="17" t="s">
        <v>34</v>
      </c>
      <c r="H125" s="17" t="s">
        <v>32</v>
      </c>
      <c r="I125" s="17" t="s">
        <v>34</v>
      </c>
      <c r="J125" s="17" t="s">
        <v>34</v>
      </c>
      <c r="K125" s="36" t="s">
        <v>32</v>
      </c>
      <c r="L125" s="49" t="s">
        <v>34</v>
      </c>
      <c r="M125" s="17" t="s">
        <v>34</v>
      </c>
      <c r="N125" s="17" t="s">
        <v>32</v>
      </c>
      <c r="O125" s="36" t="s">
        <v>34</v>
      </c>
      <c r="P125" s="49" t="s">
        <v>34</v>
      </c>
      <c r="Q125" s="17" t="s">
        <v>34</v>
      </c>
      <c r="R125" s="17" t="s">
        <v>32</v>
      </c>
      <c r="S125" s="36" t="s">
        <v>34</v>
      </c>
      <c r="T125" s="52" t="s">
        <v>220</v>
      </c>
      <c r="U125" s="20" t="s">
        <v>507</v>
      </c>
      <c r="V125" s="93" t="str">
        <f>HYPERLINK("http://www.shmb.ca/images/stories/Policies/eda-the%20environment%20within%20the%20division.pdf","http://www.shmb.ca/images/stories/Policies/eda-the%20environment%20within%20the%20division.pdf")</f>
        <v>http://www.shmb.ca/images/stories/Policies/eda-the%20environment%20within%20the%20division.pdf</v>
      </c>
      <c r="W125" s="86"/>
    </row>
    <row r="126" spans="1:23" ht="13.5" customHeight="1" x14ac:dyDescent="0.25">
      <c r="A126" s="9" t="s">
        <v>509</v>
      </c>
      <c r="B126" s="5" t="s">
        <v>461</v>
      </c>
      <c r="C126" s="35" t="s">
        <v>32</v>
      </c>
      <c r="D126" s="43" t="s">
        <v>510</v>
      </c>
      <c r="E126" s="22">
        <v>2009</v>
      </c>
      <c r="F126" s="5" t="s">
        <v>512</v>
      </c>
      <c r="G126" s="17" t="s">
        <v>34</v>
      </c>
      <c r="H126" s="17" t="s">
        <v>32</v>
      </c>
      <c r="I126" s="17" t="s">
        <v>34</v>
      </c>
      <c r="J126" s="17" t="s">
        <v>34</v>
      </c>
      <c r="K126" s="36" t="s">
        <v>32</v>
      </c>
      <c r="L126" s="49" t="s">
        <v>34</v>
      </c>
      <c r="M126" s="17" t="s">
        <v>32</v>
      </c>
      <c r="N126" s="17" t="s">
        <v>32</v>
      </c>
      <c r="O126" s="36" t="s">
        <v>34</v>
      </c>
      <c r="P126" s="49" t="s">
        <v>32</v>
      </c>
      <c r="Q126" s="17" t="s">
        <v>34</v>
      </c>
      <c r="R126" s="17" t="s">
        <v>34</v>
      </c>
      <c r="S126" s="36" t="s">
        <v>34</v>
      </c>
      <c r="T126" s="52" t="s">
        <v>220</v>
      </c>
      <c r="U126" s="20" t="s">
        <v>513</v>
      </c>
      <c r="V126" s="92" t="s">
        <v>514</v>
      </c>
      <c r="W126" s="86"/>
    </row>
    <row r="127" spans="1:23" ht="13.5" customHeight="1" x14ac:dyDescent="0.25">
      <c r="A127" s="9" t="s">
        <v>509</v>
      </c>
      <c r="B127" s="5" t="s">
        <v>461</v>
      </c>
      <c r="C127" s="35" t="s">
        <v>32</v>
      </c>
      <c r="D127" s="43" t="s">
        <v>515</v>
      </c>
      <c r="E127" s="5">
        <v>2003</v>
      </c>
      <c r="F127" s="5" t="s">
        <v>46</v>
      </c>
      <c r="G127" s="17" t="s">
        <v>34</v>
      </c>
      <c r="H127" s="17" t="s">
        <v>34</v>
      </c>
      <c r="I127" s="17" t="s">
        <v>34</v>
      </c>
      <c r="J127" s="17" t="s">
        <v>34</v>
      </c>
      <c r="K127" s="36" t="s">
        <v>32</v>
      </c>
      <c r="L127" s="49" t="s">
        <v>34</v>
      </c>
      <c r="M127" s="17" t="s">
        <v>32</v>
      </c>
      <c r="N127" s="17" t="s">
        <v>34</v>
      </c>
      <c r="O127" s="36" t="s">
        <v>34</v>
      </c>
      <c r="P127" s="49" t="s">
        <v>34</v>
      </c>
      <c r="Q127" s="17" t="s">
        <v>34</v>
      </c>
      <c r="R127" s="17" t="s">
        <v>34</v>
      </c>
      <c r="S127" s="36" t="s">
        <v>32</v>
      </c>
      <c r="T127" s="42" t="s">
        <v>516</v>
      </c>
      <c r="U127" s="7" t="s">
        <v>517</v>
      </c>
      <c r="V127" s="94" t="s">
        <v>518</v>
      </c>
      <c r="W127" s="86"/>
    </row>
    <row r="128" spans="1:23" ht="13.5" customHeight="1" x14ac:dyDescent="0.25">
      <c r="A128" s="9" t="s">
        <v>519</v>
      </c>
      <c r="B128" s="5" t="s">
        <v>461</v>
      </c>
      <c r="C128" s="35" t="s">
        <v>32</v>
      </c>
      <c r="D128" s="43" t="s">
        <v>520</v>
      </c>
      <c r="E128" s="5">
        <v>2003</v>
      </c>
      <c r="F128" s="5" t="s">
        <v>506</v>
      </c>
      <c r="G128" s="17" t="s">
        <v>34</v>
      </c>
      <c r="H128" s="17" t="s">
        <v>32</v>
      </c>
      <c r="I128" s="17" t="s">
        <v>34</v>
      </c>
      <c r="J128" s="17" t="s">
        <v>34</v>
      </c>
      <c r="K128" s="36" t="s">
        <v>32</v>
      </c>
      <c r="L128" s="49" t="s">
        <v>34</v>
      </c>
      <c r="M128" s="17" t="s">
        <v>34</v>
      </c>
      <c r="N128" s="17" t="s">
        <v>32</v>
      </c>
      <c r="O128" s="36" t="s">
        <v>34</v>
      </c>
      <c r="P128" s="49" t="s">
        <v>34</v>
      </c>
      <c r="Q128" s="17" t="s">
        <v>34</v>
      </c>
      <c r="R128" s="17" t="s">
        <v>32</v>
      </c>
      <c r="S128" s="36" t="s">
        <v>34</v>
      </c>
      <c r="T128" s="52" t="s">
        <v>220</v>
      </c>
      <c r="U128" s="20" t="s">
        <v>521</v>
      </c>
      <c r="V128" s="92" t="s">
        <v>1705</v>
      </c>
      <c r="W128" s="86"/>
    </row>
    <row r="129" spans="1:23" ht="13.5" customHeight="1" x14ac:dyDescent="0.25">
      <c r="A129" s="9" t="s">
        <v>522</v>
      </c>
      <c r="B129" s="5" t="s">
        <v>461</v>
      </c>
      <c r="C129" s="35" t="s">
        <v>32</v>
      </c>
      <c r="D129" s="43" t="s">
        <v>523</v>
      </c>
      <c r="E129" s="5">
        <v>2012</v>
      </c>
      <c r="F129" s="5" t="s">
        <v>45</v>
      </c>
      <c r="G129" s="17" t="s">
        <v>34</v>
      </c>
      <c r="H129" s="17" t="s">
        <v>34</v>
      </c>
      <c r="I129" s="17" t="s">
        <v>34</v>
      </c>
      <c r="J129" s="17" t="s">
        <v>32</v>
      </c>
      <c r="K129" s="36" t="s">
        <v>34</v>
      </c>
      <c r="L129" s="49" t="s">
        <v>34</v>
      </c>
      <c r="M129" s="17" t="s">
        <v>34</v>
      </c>
      <c r="N129" s="17" t="s">
        <v>34</v>
      </c>
      <c r="O129" s="36" t="s">
        <v>34</v>
      </c>
      <c r="P129" s="49" t="s">
        <v>32</v>
      </c>
      <c r="Q129" s="17" t="s">
        <v>34</v>
      </c>
      <c r="R129" s="17" t="s">
        <v>34</v>
      </c>
      <c r="S129" s="36" t="s">
        <v>34</v>
      </c>
      <c r="T129" s="52" t="s">
        <v>220</v>
      </c>
      <c r="U129" s="20" t="s">
        <v>525</v>
      </c>
      <c r="V129" s="92" t="s">
        <v>1706</v>
      </c>
      <c r="W129" s="86"/>
    </row>
    <row r="130" spans="1:23" ht="13.5" customHeight="1" x14ac:dyDescent="0.25">
      <c r="A130" s="9" t="s">
        <v>526</v>
      </c>
      <c r="B130" s="5" t="s">
        <v>461</v>
      </c>
      <c r="C130" s="35" t="s">
        <v>32</v>
      </c>
      <c r="D130" s="43" t="s">
        <v>527</v>
      </c>
      <c r="E130" s="5">
        <v>2005</v>
      </c>
      <c r="F130" s="5" t="s">
        <v>46</v>
      </c>
      <c r="G130" s="17" t="s">
        <v>34</v>
      </c>
      <c r="H130" s="17" t="s">
        <v>34</v>
      </c>
      <c r="I130" s="17" t="s">
        <v>34</v>
      </c>
      <c r="J130" s="17" t="s">
        <v>34</v>
      </c>
      <c r="K130" s="36" t="s">
        <v>32</v>
      </c>
      <c r="L130" s="49" t="s">
        <v>34</v>
      </c>
      <c r="M130" s="17" t="s">
        <v>34</v>
      </c>
      <c r="N130" s="17" t="s">
        <v>32</v>
      </c>
      <c r="O130" s="36" t="s">
        <v>34</v>
      </c>
      <c r="P130" s="49" t="s">
        <v>34</v>
      </c>
      <c r="Q130" s="17" t="s">
        <v>34</v>
      </c>
      <c r="R130" s="17" t="s">
        <v>34</v>
      </c>
      <c r="S130" s="35" t="s">
        <v>32</v>
      </c>
      <c r="T130" s="52" t="s">
        <v>220</v>
      </c>
      <c r="U130" s="20" t="s">
        <v>528</v>
      </c>
      <c r="V130" s="92" t="s">
        <v>1707</v>
      </c>
      <c r="W130" s="86"/>
    </row>
    <row r="131" spans="1:23" ht="13.5" customHeight="1" x14ac:dyDescent="0.25">
      <c r="A131" s="9" t="s">
        <v>529</v>
      </c>
      <c r="B131" s="5" t="s">
        <v>461</v>
      </c>
      <c r="C131" s="35" t="s">
        <v>32</v>
      </c>
      <c r="D131" s="43" t="s">
        <v>166</v>
      </c>
      <c r="E131" s="5">
        <v>2008</v>
      </c>
      <c r="F131" s="5" t="s">
        <v>43</v>
      </c>
      <c r="G131" s="17" t="s">
        <v>34</v>
      </c>
      <c r="H131" s="17" t="s">
        <v>32</v>
      </c>
      <c r="I131" s="17" t="s">
        <v>34</v>
      </c>
      <c r="J131" s="17" t="s">
        <v>34</v>
      </c>
      <c r="K131" s="36" t="s">
        <v>34</v>
      </c>
      <c r="L131" s="49" t="s">
        <v>34</v>
      </c>
      <c r="M131" s="17" t="s">
        <v>34</v>
      </c>
      <c r="N131" s="17" t="s">
        <v>34</v>
      </c>
      <c r="O131" s="36" t="s">
        <v>34</v>
      </c>
      <c r="P131" s="49" t="s">
        <v>32</v>
      </c>
      <c r="Q131" s="17" t="s">
        <v>34</v>
      </c>
      <c r="R131" s="17" t="s">
        <v>34</v>
      </c>
      <c r="S131" s="36" t="s">
        <v>34</v>
      </c>
      <c r="T131" s="42" t="s">
        <v>153</v>
      </c>
      <c r="U131" s="7" t="s">
        <v>530</v>
      </c>
      <c r="V131" s="94" t="s">
        <v>531</v>
      </c>
      <c r="W131" s="86"/>
    </row>
    <row r="132" spans="1:23" ht="13.5" customHeight="1" x14ac:dyDescent="0.25">
      <c r="A132" s="9" t="s">
        <v>529</v>
      </c>
      <c r="B132" s="5" t="s">
        <v>461</v>
      </c>
      <c r="C132" s="35" t="s">
        <v>32</v>
      </c>
      <c r="D132" s="43" t="s">
        <v>532</v>
      </c>
      <c r="E132" s="5">
        <v>2008</v>
      </c>
      <c r="F132" s="5" t="s">
        <v>46</v>
      </c>
      <c r="G132" s="17" t="s">
        <v>34</v>
      </c>
      <c r="H132" s="17" t="s">
        <v>34</v>
      </c>
      <c r="I132" s="17" t="s">
        <v>34</v>
      </c>
      <c r="J132" s="17" t="s">
        <v>34</v>
      </c>
      <c r="K132" s="36" t="s">
        <v>32</v>
      </c>
      <c r="L132" s="49" t="s">
        <v>34</v>
      </c>
      <c r="M132" s="17" t="s">
        <v>34</v>
      </c>
      <c r="N132" s="17" t="s">
        <v>32</v>
      </c>
      <c r="O132" s="36" t="s">
        <v>34</v>
      </c>
      <c r="P132" s="49" t="s">
        <v>34</v>
      </c>
      <c r="Q132" s="17" t="s">
        <v>34</v>
      </c>
      <c r="R132" s="17" t="s">
        <v>34</v>
      </c>
      <c r="S132" s="36" t="s">
        <v>32</v>
      </c>
      <c r="T132" s="52" t="s">
        <v>66</v>
      </c>
      <c r="U132" s="20" t="s">
        <v>533</v>
      </c>
      <c r="V132" s="92" t="s">
        <v>534</v>
      </c>
      <c r="W132" s="86"/>
    </row>
    <row r="133" spans="1:23" ht="13.5" customHeight="1" x14ac:dyDescent="0.25">
      <c r="A133" s="29" t="s">
        <v>529</v>
      </c>
      <c r="B133" s="23" t="s">
        <v>461</v>
      </c>
      <c r="C133" s="37" t="s">
        <v>32</v>
      </c>
      <c r="D133" s="44" t="s">
        <v>535</v>
      </c>
      <c r="E133" s="23">
        <v>2013</v>
      </c>
      <c r="F133" s="23" t="s">
        <v>537</v>
      </c>
      <c r="G133" s="23" t="s">
        <v>34</v>
      </c>
      <c r="H133" s="23" t="s">
        <v>32</v>
      </c>
      <c r="I133" s="23" t="s">
        <v>32</v>
      </c>
      <c r="J133" s="23" t="s">
        <v>32</v>
      </c>
      <c r="K133" s="37" t="s">
        <v>32</v>
      </c>
      <c r="L133" s="50" t="s">
        <v>34</v>
      </c>
      <c r="M133" s="23" t="s">
        <v>32</v>
      </c>
      <c r="N133" s="23" t="s">
        <v>32</v>
      </c>
      <c r="O133" s="37" t="s">
        <v>32</v>
      </c>
      <c r="P133" s="50" t="s">
        <v>32</v>
      </c>
      <c r="Q133" s="23" t="s">
        <v>34</v>
      </c>
      <c r="R133" s="23" t="s">
        <v>34</v>
      </c>
      <c r="S133" s="37" t="s">
        <v>34</v>
      </c>
      <c r="T133" s="54" t="s">
        <v>538</v>
      </c>
      <c r="U133" s="24" t="s">
        <v>541</v>
      </c>
      <c r="V133" s="93" t="s">
        <v>544</v>
      </c>
      <c r="W133" s="86"/>
    </row>
    <row r="134" spans="1:23" ht="13.5" customHeight="1" x14ac:dyDescent="0.25">
      <c r="A134" s="9" t="s">
        <v>547</v>
      </c>
      <c r="B134" s="5" t="s">
        <v>548</v>
      </c>
      <c r="C134" s="35" t="s">
        <v>32</v>
      </c>
      <c r="D134" s="43" t="s">
        <v>549</v>
      </c>
      <c r="E134" s="5">
        <v>2013</v>
      </c>
      <c r="F134" s="5" t="s">
        <v>46</v>
      </c>
      <c r="G134" s="17" t="s">
        <v>34</v>
      </c>
      <c r="H134" s="17" t="s">
        <v>34</v>
      </c>
      <c r="I134" s="17" t="s">
        <v>34</v>
      </c>
      <c r="J134" s="17" t="s">
        <v>34</v>
      </c>
      <c r="K134" s="36" t="s">
        <v>32</v>
      </c>
      <c r="L134" s="49" t="s">
        <v>34</v>
      </c>
      <c r="M134" s="17" t="s">
        <v>34</v>
      </c>
      <c r="N134" s="17" t="s">
        <v>34</v>
      </c>
      <c r="O134" s="36" t="s">
        <v>32</v>
      </c>
      <c r="P134" s="49" t="s">
        <v>34</v>
      </c>
      <c r="Q134" s="17" t="s">
        <v>34</v>
      </c>
      <c r="R134" s="17" t="s">
        <v>34</v>
      </c>
      <c r="S134" s="36" t="s">
        <v>32</v>
      </c>
      <c r="T134" s="52" t="s">
        <v>66</v>
      </c>
      <c r="U134" s="20" t="s">
        <v>550</v>
      </c>
      <c r="V134" s="93" t="str">
        <f>HYPERLINK("http://web1.nbed.nb.ca/sites/ASD-W/Policies/Documents/500%20-%20Transportation/ASD-W-504-1%20-%20Vehicle%20Idling%20on%20School%20Property.pdf","http://web1.nbed.nb.ca/sites/ASD-W/Policies/Documents/500%20-%20Transportation/ASD-W-504-1%20-%20Vehicle%20Idling%20on%20School%20Property.pdf")</f>
        <v>http://web1.nbed.nb.ca/sites/ASD-W/Policies/Documents/500%20-%20Transportation/ASD-W-504-1%20-%20Vehicle%20Idling%20on%20School%20Property.pdf</v>
      </c>
      <c r="W134" s="86"/>
    </row>
    <row r="135" spans="1:23" ht="13.5" customHeight="1" x14ac:dyDescent="0.25">
      <c r="A135" s="9" t="s">
        <v>547</v>
      </c>
      <c r="B135" s="5" t="s">
        <v>548</v>
      </c>
      <c r="C135" s="35" t="s">
        <v>32</v>
      </c>
      <c r="D135" s="43" t="s">
        <v>549</v>
      </c>
      <c r="E135" s="5">
        <v>2013</v>
      </c>
      <c r="F135" s="5" t="s">
        <v>46</v>
      </c>
      <c r="G135" s="17" t="s">
        <v>34</v>
      </c>
      <c r="H135" s="17" t="s">
        <v>34</v>
      </c>
      <c r="I135" s="17" t="s">
        <v>34</v>
      </c>
      <c r="J135" s="17" t="s">
        <v>34</v>
      </c>
      <c r="K135" s="36" t="s">
        <v>32</v>
      </c>
      <c r="L135" s="49" t="s">
        <v>32</v>
      </c>
      <c r="M135" s="17" t="s">
        <v>34</v>
      </c>
      <c r="N135" s="17" t="s">
        <v>34</v>
      </c>
      <c r="O135" s="36" t="s">
        <v>34</v>
      </c>
      <c r="P135" s="49" t="s">
        <v>34</v>
      </c>
      <c r="Q135" s="17" t="s">
        <v>34</v>
      </c>
      <c r="R135" s="17" t="s">
        <v>34</v>
      </c>
      <c r="S135" s="36" t="s">
        <v>32</v>
      </c>
      <c r="T135" s="42" t="s">
        <v>66</v>
      </c>
      <c r="U135" s="7" t="s">
        <v>551</v>
      </c>
      <c r="V135" s="94" t="s">
        <v>1457</v>
      </c>
      <c r="W135" s="86"/>
    </row>
    <row r="136" spans="1:23" ht="13.5" customHeight="1" x14ac:dyDescent="0.25">
      <c r="A136" s="9" t="s">
        <v>61</v>
      </c>
      <c r="B136" s="5" t="s">
        <v>552</v>
      </c>
      <c r="C136" s="35" t="s">
        <v>32</v>
      </c>
      <c r="D136" s="43" t="s">
        <v>553</v>
      </c>
      <c r="E136" s="5">
        <v>2012</v>
      </c>
      <c r="F136" s="5" t="s">
        <v>46</v>
      </c>
      <c r="G136" s="17" t="s">
        <v>34</v>
      </c>
      <c r="H136" s="17" t="s">
        <v>34</v>
      </c>
      <c r="I136" s="17" t="s">
        <v>34</v>
      </c>
      <c r="J136" s="17" t="s">
        <v>34</v>
      </c>
      <c r="K136" s="36" t="s">
        <v>32</v>
      </c>
      <c r="L136" s="49" t="s">
        <v>34</v>
      </c>
      <c r="M136" s="17" t="s">
        <v>34</v>
      </c>
      <c r="N136" s="17" t="s">
        <v>34</v>
      </c>
      <c r="O136" s="36" t="s">
        <v>32</v>
      </c>
      <c r="P136" s="49" t="s">
        <v>34</v>
      </c>
      <c r="Q136" s="17" t="s">
        <v>34</v>
      </c>
      <c r="R136" s="17" t="s">
        <v>34</v>
      </c>
      <c r="S136" s="36" t="s">
        <v>32</v>
      </c>
      <c r="T136" s="42" t="s">
        <v>66</v>
      </c>
      <c r="U136" s="20" t="s">
        <v>554</v>
      </c>
      <c r="V136" s="93" t="str">
        <f>HYPERLINK("http://www.nlesd.ca/about/doc/policies/archive/western/203.4.pdf","http://www.nlesd.ca/about/doc/policies/archive/western/203.4.pdf")</f>
        <v>http://www.nlesd.ca/about/doc/policies/archive/western/203.4.pdf</v>
      </c>
      <c r="W136" s="86"/>
    </row>
    <row r="137" spans="1:23" ht="13.5" customHeight="1" x14ac:dyDescent="0.25">
      <c r="A137" s="9" t="s">
        <v>61</v>
      </c>
      <c r="B137" s="5" t="s">
        <v>552</v>
      </c>
      <c r="C137" s="35" t="s">
        <v>32</v>
      </c>
      <c r="D137" s="43" t="s">
        <v>557</v>
      </c>
      <c r="E137" s="5">
        <v>2012</v>
      </c>
      <c r="F137" s="5" t="s">
        <v>46</v>
      </c>
      <c r="G137" s="17" t="s">
        <v>34</v>
      </c>
      <c r="H137" s="17" t="s">
        <v>34</v>
      </c>
      <c r="I137" s="17" t="s">
        <v>34</v>
      </c>
      <c r="J137" s="17" t="s">
        <v>34</v>
      </c>
      <c r="K137" s="36" t="s">
        <v>32</v>
      </c>
      <c r="L137" s="49" t="s">
        <v>34</v>
      </c>
      <c r="M137" s="17" t="s">
        <v>32</v>
      </c>
      <c r="N137" s="17" t="s">
        <v>34</v>
      </c>
      <c r="O137" s="36" t="s">
        <v>34</v>
      </c>
      <c r="P137" s="49" t="s">
        <v>34</v>
      </c>
      <c r="Q137" s="17" t="s">
        <v>34</v>
      </c>
      <c r="R137" s="17" t="s">
        <v>34</v>
      </c>
      <c r="S137" s="36" t="s">
        <v>32</v>
      </c>
      <c r="T137" s="42" t="s">
        <v>66</v>
      </c>
      <c r="U137" s="7" t="s">
        <v>558</v>
      </c>
      <c r="V137" s="94" t="s">
        <v>1458</v>
      </c>
      <c r="W137" s="86"/>
    </row>
    <row r="138" spans="1:23" ht="13.5" customHeight="1" x14ac:dyDescent="0.25">
      <c r="A138" s="9" t="s">
        <v>559</v>
      </c>
      <c r="B138" s="5" t="s">
        <v>461</v>
      </c>
      <c r="C138" s="35" t="s">
        <v>32</v>
      </c>
      <c r="D138" s="43" t="s">
        <v>170</v>
      </c>
      <c r="E138" s="5" t="s">
        <v>170</v>
      </c>
      <c r="F138" s="5" t="s">
        <v>43</v>
      </c>
      <c r="G138" s="5" t="s">
        <v>34</v>
      </c>
      <c r="H138" s="5" t="s">
        <v>32</v>
      </c>
      <c r="I138" s="5" t="s">
        <v>34</v>
      </c>
      <c r="J138" s="5" t="s">
        <v>34</v>
      </c>
      <c r="K138" s="35" t="s">
        <v>34</v>
      </c>
      <c r="L138" s="42" t="s">
        <v>34</v>
      </c>
      <c r="M138" s="5" t="s">
        <v>34</v>
      </c>
      <c r="N138" s="5" t="s">
        <v>34</v>
      </c>
      <c r="O138" s="35" t="s">
        <v>34</v>
      </c>
      <c r="P138" s="42" t="s">
        <v>34</v>
      </c>
      <c r="Q138" s="5" t="s">
        <v>34</v>
      </c>
      <c r="R138" s="5" t="s">
        <v>34</v>
      </c>
      <c r="S138" s="35" t="s">
        <v>32</v>
      </c>
      <c r="T138" s="52" t="s">
        <v>153</v>
      </c>
      <c r="U138" s="20" t="s">
        <v>467</v>
      </c>
      <c r="V138" s="93" t="str">
        <f>HYPERLINK("http://www.sdwhiteshell.mb.ca/#!about3/c21u7","http://www.sdwhiteshell.mb.ca/#!about3/c21u7")</f>
        <v>http://www.sdwhiteshell.mb.ca/#!about3/c21u7</v>
      </c>
      <c r="W138" s="86"/>
    </row>
    <row r="139" spans="1:23" ht="13.5" customHeight="1" x14ac:dyDescent="0.25">
      <c r="A139" s="9" t="s">
        <v>562</v>
      </c>
      <c r="B139" s="5" t="s">
        <v>563</v>
      </c>
      <c r="C139" s="35" t="s">
        <v>32</v>
      </c>
      <c r="D139" s="43" t="s">
        <v>564</v>
      </c>
      <c r="E139" s="5">
        <v>2009</v>
      </c>
      <c r="F139" s="5" t="s">
        <v>46</v>
      </c>
      <c r="G139" s="17" t="s">
        <v>34</v>
      </c>
      <c r="H139" s="17" t="s">
        <v>34</v>
      </c>
      <c r="I139" s="17" t="s">
        <v>34</v>
      </c>
      <c r="J139" s="17" t="s">
        <v>34</v>
      </c>
      <c r="K139" s="36" t="s">
        <v>32</v>
      </c>
      <c r="L139" s="49" t="s">
        <v>34</v>
      </c>
      <c r="M139" s="17" t="s">
        <v>34</v>
      </c>
      <c r="N139" s="17" t="s">
        <v>34</v>
      </c>
      <c r="O139" s="36" t="s">
        <v>32</v>
      </c>
      <c r="P139" s="49" t="s">
        <v>34</v>
      </c>
      <c r="Q139" s="17" t="s">
        <v>34</v>
      </c>
      <c r="R139" s="17" t="s">
        <v>34</v>
      </c>
      <c r="S139" s="36" t="s">
        <v>32</v>
      </c>
      <c r="T139" s="52" t="s">
        <v>66</v>
      </c>
      <c r="U139" s="20" t="s">
        <v>565</v>
      </c>
      <c r="V139" s="92" t="s">
        <v>1459</v>
      </c>
      <c r="W139" s="86"/>
    </row>
    <row r="140" spans="1:23" ht="13.5" customHeight="1" x14ac:dyDescent="0.25">
      <c r="A140" s="9" t="s">
        <v>567</v>
      </c>
      <c r="B140" s="5" t="s">
        <v>563</v>
      </c>
      <c r="C140" s="35" t="s">
        <v>32</v>
      </c>
      <c r="D140" s="43" t="s">
        <v>75</v>
      </c>
      <c r="E140" s="5" t="s">
        <v>35</v>
      </c>
      <c r="F140" s="5" t="s">
        <v>46</v>
      </c>
      <c r="G140" s="17" t="s">
        <v>34</v>
      </c>
      <c r="H140" s="17" t="s">
        <v>34</v>
      </c>
      <c r="I140" s="17" t="s">
        <v>34</v>
      </c>
      <c r="J140" s="17" t="s">
        <v>34</v>
      </c>
      <c r="K140" s="36" t="s">
        <v>32</v>
      </c>
      <c r="L140" s="49" t="s">
        <v>34</v>
      </c>
      <c r="M140" s="17" t="s">
        <v>34</v>
      </c>
      <c r="N140" s="17" t="s">
        <v>34</v>
      </c>
      <c r="O140" s="36" t="s">
        <v>32</v>
      </c>
      <c r="P140" s="49" t="s">
        <v>34</v>
      </c>
      <c r="Q140" s="17" t="s">
        <v>34</v>
      </c>
      <c r="R140" s="17" t="s">
        <v>34</v>
      </c>
      <c r="S140" s="36" t="s">
        <v>32</v>
      </c>
      <c r="T140" s="52" t="s">
        <v>66</v>
      </c>
      <c r="U140" s="20" t="s">
        <v>568</v>
      </c>
      <c r="V140" s="92" t="s">
        <v>1460</v>
      </c>
      <c r="W140" s="86"/>
    </row>
    <row r="141" spans="1:23" ht="13.5" customHeight="1" x14ac:dyDescent="0.25">
      <c r="A141" s="9" t="s">
        <v>569</v>
      </c>
      <c r="B141" s="5" t="s">
        <v>563</v>
      </c>
      <c r="C141" s="35" t="s">
        <v>32</v>
      </c>
      <c r="D141" s="43" t="s">
        <v>570</v>
      </c>
      <c r="E141" s="5">
        <v>2013</v>
      </c>
      <c r="F141" s="5" t="s">
        <v>46</v>
      </c>
      <c r="G141" s="17" t="s">
        <v>34</v>
      </c>
      <c r="H141" s="17" t="s">
        <v>34</v>
      </c>
      <c r="I141" s="17" t="s">
        <v>34</v>
      </c>
      <c r="J141" s="17" t="s">
        <v>34</v>
      </c>
      <c r="K141" s="36" t="s">
        <v>32</v>
      </c>
      <c r="L141" s="49" t="s">
        <v>34</v>
      </c>
      <c r="M141" s="17" t="s">
        <v>34</v>
      </c>
      <c r="N141" s="17" t="s">
        <v>32</v>
      </c>
      <c r="O141" s="36" t="s">
        <v>34</v>
      </c>
      <c r="P141" s="49" t="s">
        <v>34</v>
      </c>
      <c r="Q141" s="17" t="s">
        <v>34</v>
      </c>
      <c r="R141" s="17" t="s">
        <v>34</v>
      </c>
      <c r="S141" s="36" t="s">
        <v>32</v>
      </c>
      <c r="T141" s="52" t="s">
        <v>66</v>
      </c>
      <c r="U141" s="20" t="s">
        <v>571</v>
      </c>
      <c r="V141" s="92" t="s">
        <v>1461</v>
      </c>
      <c r="W141" s="86"/>
    </row>
    <row r="142" spans="1:23" ht="13.5" customHeight="1" x14ac:dyDescent="0.25">
      <c r="A142" s="9" t="s">
        <v>572</v>
      </c>
      <c r="B142" s="5" t="s">
        <v>563</v>
      </c>
      <c r="C142" s="35" t="s">
        <v>32</v>
      </c>
      <c r="D142" s="43" t="s">
        <v>573</v>
      </c>
      <c r="E142" s="5">
        <v>2012</v>
      </c>
      <c r="F142" s="5" t="s">
        <v>46</v>
      </c>
      <c r="G142" s="17" t="s">
        <v>34</v>
      </c>
      <c r="H142" s="17" t="s">
        <v>34</v>
      </c>
      <c r="I142" s="17" t="s">
        <v>34</v>
      </c>
      <c r="J142" s="17" t="s">
        <v>34</v>
      </c>
      <c r="K142" s="36" t="s">
        <v>32</v>
      </c>
      <c r="L142" s="49" t="s">
        <v>34</v>
      </c>
      <c r="M142" s="17" t="s">
        <v>34</v>
      </c>
      <c r="N142" s="17" t="s">
        <v>34</v>
      </c>
      <c r="O142" s="36" t="s">
        <v>32</v>
      </c>
      <c r="P142" s="49" t="s">
        <v>34</v>
      </c>
      <c r="Q142" s="17" t="s">
        <v>34</v>
      </c>
      <c r="R142" s="17" t="s">
        <v>34</v>
      </c>
      <c r="S142" s="36" t="s">
        <v>32</v>
      </c>
      <c r="T142" s="42" t="s">
        <v>66</v>
      </c>
      <c r="U142" s="20" t="s">
        <v>574</v>
      </c>
      <c r="V142" s="93" t="str">
        <f>HYPERLINK("http://www.ssrsb.ca/index.php?option=com_content&amp;view=article&amp;id=840&amp;Itemid=447","http://www.ssrsb.ca/index.php?option=com_content&amp;view=article&amp;id=840&amp;Itemid=447")</f>
        <v>http://www.ssrsb.ca/index.php?option=com_content&amp;view=article&amp;id=840&amp;Itemid=447</v>
      </c>
      <c r="W142" s="86"/>
    </row>
    <row r="143" spans="1:23" ht="13.5" customHeight="1" x14ac:dyDescent="0.25">
      <c r="A143" s="9" t="s">
        <v>572</v>
      </c>
      <c r="B143" s="5" t="s">
        <v>563</v>
      </c>
      <c r="C143" s="35" t="s">
        <v>32</v>
      </c>
      <c r="D143" s="43" t="s">
        <v>573</v>
      </c>
      <c r="E143" s="5">
        <v>2012</v>
      </c>
      <c r="F143" s="5" t="s">
        <v>46</v>
      </c>
      <c r="G143" s="17" t="s">
        <v>34</v>
      </c>
      <c r="H143" s="17" t="s">
        <v>34</v>
      </c>
      <c r="I143" s="17" t="s">
        <v>34</v>
      </c>
      <c r="J143" s="17" t="s">
        <v>34</v>
      </c>
      <c r="K143" s="36" t="s">
        <v>32</v>
      </c>
      <c r="L143" s="49" t="s">
        <v>34</v>
      </c>
      <c r="M143" s="17" t="s">
        <v>34</v>
      </c>
      <c r="N143" s="17" t="s">
        <v>32</v>
      </c>
      <c r="O143" s="36" t="s">
        <v>34</v>
      </c>
      <c r="P143" s="49" t="s">
        <v>34</v>
      </c>
      <c r="Q143" s="17" t="s">
        <v>34</v>
      </c>
      <c r="R143" s="17" t="s">
        <v>34</v>
      </c>
      <c r="S143" s="36" t="s">
        <v>32</v>
      </c>
      <c r="T143" s="42" t="s">
        <v>66</v>
      </c>
      <c r="U143" s="7" t="s">
        <v>577</v>
      </c>
      <c r="V143" s="94" t="s">
        <v>1462</v>
      </c>
      <c r="W143" s="86"/>
    </row>
    <row r="144" spans="1:23" ht="13.5" customHeight="1" x14ac:dyDescent="0.25">
      <c r="A144" s="9" t="s">
        <v>578</v>
      </c>
      <c r="B144" s="5" t="s">
        <v>563</v>
      </c>
      <c r="C144" s="35" t="s">
        <v>32</v>
      </c>
      <c r="D144" s="43" t="s">
        <v>579</v>
      </c>
      <c r="E144" s="5">
        <v>2007</v>
      </c>
      <c r="F144" s="5" t="s">
        <v>46</v>
      </c>
      <c r="G144" s="17" t="s">
        <v>34</v>
      </c>
      <c r="H144" s="17" t="s">
        <v>34</v>
      </c>
      <c r="I144" s="17" t="s">
        <v>34</v>
      </c>
      <c r="J144" s="17" t="s">
        <v>34</v>
      </c>
      <c r="K144" s="36" t="s">
        <v>32</v>
      </c>
      <c r="L144" s="49" t="s">
        <v>34</v>
      </c>
      <c r="M144" s="17" t="s">
        <v>34</v>
      </c>
      <c r="N144" s="17" t="s">
        <v>34</v>
      </c>
      <c r="O144" s="36" t="s">
        <v>32</v>
      </c>
      <c r="P144" s="49" t="s">
        <v>34</v>
      </c>
      <c r="Q144" s="17" t="s">
        <v>34</v>
      </c>
      <c r="R144" s="17" t="s">
        <v>34</v>
      </c>
      <c r="S144" s="36" t="s">
        <v>32</v>
      </c>
      <c r="T144" s="52" t="s">
        <v>66</v>
      </c>
      <c r="U144" s="20" t="s">
        <v>580</v>
      </c>
      <c r="V144" s="93" t="str">
        <f>HYPERLINK("http://srsb.ca/sites/default/files/9D5Vehicle%20Idling-F.pdf","http://srsb.ca/sites/default/files/9D5Vehicle%20Idling-F.pdf")</f>
        <v>http://srsb.ca/sites/default/files/9D5Vehicle%20Idling-F.pdf</v>
      </c>
      <c r="W144" s="86"/>
    </row>
    <row r="145" spans="1:23" ht="13.5" customHeight="1" x14ac:dyDescent="0.25">
      <c r="A145" s="9" t="s">
        <v>578</v>
      </c>
      <c r="B145" s="5" t="s">
        <v>563</v>
      </c>
      <c r="C145" s="35" t="s">
        <v>32</v>
      </c>
      <c r="D145" s="43" t="s">
        <v>583</v>
      </c>
      <c r="E145" s="5">
        <v>1999</v>
      </c>
      <c r="F145" s="5" t="s">
        <v>46</v>
      </c>
      <c r="G145" s="17" t="s">
        <v>34</v>
      </c>
      <c r="H145" s="17" t="s">
        <v>34</v>
      </c>
      <c r="I145" s="17" t="s">
        <v>34</v>
      </c>
      <c r="J145" s="17" t="s">
        <v>34</v>
      </c>
      <c r="K145" s="36" t="s">
        <v>32</v>
      </c>
      <c r="L145" s="49" t="s">
        <v>34</v>
      </c>
      <c r="M145" s="17" t="s">
        <v>34</v>
      </c>
      <c r="N145" s="17" t="s">
        <v>32</v>
      </c>
      <c r="O145" s="36" t="s">
        <v>34</v>
      </c>
      <c r="P145" s="49" t="s">
        <v>34</v>
      </c>
      <c r="Q145" s="17" t="s">
        <v>34</v>
      </c>
      <c r="R145" s="17" t="s">
        <v>34</v>
      </c>
      <c r="S145" s="36" t="s">
        <v>32</v>
      </c>
      <c r="T145" s="42" t="s">
        <v>66</v>
      </c>
      <c r="U145" s="7" t="s">
        <v>584</v>
      </c>
      <c r="V145" s="94" t="s">
        <v>1708</v>
      </c>
      <c r="W145" s="86"/>
    </row>
    <row r="146" spans="1:23" ht="13.5" customHeight="1" x14ac:dyDescent="0.25">
      <c r="A146" s="9" t="s">
        <v>585</v>
      </c>
      <c r="B146" s="5" t="s">
        <v>563</v>
      </c>
      <c r="C146" s="35" t="s">
        <v>32</v>
      </c>
      <c r="D146" s="43" t="s">
        <v>586</v>
      </c>
      <c r="E146" s="5">
        <v>2011</v>
      </c>
      <c r="F146" s="5" t="s">
        <v>46</v>
      </c>
      <c r="G146" s="17" t="s">
        <v>34</v>
      </c>
      <c r="H146" s="17" t="s">
        <v>34</v>
      </c>
      <c r="I146" s="17" t="s">
        <v>34</v>
      </c>
      <c r="J146" s="17" t="s">
        <v>34</v>
      </c>
      <c r="K146" s="36" t="s">
        <v>32</v>
      </c>
      <c r="L146" s="49" t="s">
        <v>34</v>
      </c>
      <c r="M146" s="17" t="s">
        <v>34</v>
      </c>
      <c r="N146" s="17" t="s">
        <v>32</v>
      </c>
      <c r="O146" s="36" t="s">
        <v>34</v>
      </c>
      <c r="P146" s="49" t="s">
        <v>34</v>
      </c>
      <c r="Q146" s="17" t="s">
        <v>34</v>
      </c>
      <c r="R146" s="17" t="s">
        <v>34</v>
      </c>
      <c r="S146" s="36" t="s">
        <v>32</v>
      </c>
      <c r="T146" s="52" t="s">
        <v>66</v>
      </c>
      <c r="U146" s="20" t="s">
        <v>587</v>
      </c>
      <c r="V146" s="93" t="str">
        <f>HYPERLINK("http://www.tcrsb.ca/School%20Board%20Policies/500%20-%20Operations/512%20Solid%20Waste%20Management.pdf","http://www.tcrsb.ca/School%20Board%20Policies/500%20-%20Operations/512%20Solid%20Waste%20Management.pdf")</f>
        <v>http://www.tcrsb.ca/School%20Board%20Policies/500%20-%20Operations/512%20Solid%20Waste%20Management.pdf</v>
      </c>
      <c r="W146" s="86"/>
    </row>
    <row r="147" spans="1:23" ht="13.5" customHeight="1" x14ac:dyDescent="0.25">
      <c r="A147" s="9" t="s">
        <v>585</v>
      </c>
      <c r="B147" s="5" t="s">
        <v>563</v>
      </c>
      <c r="C147" s="35" t="s">
        <v>32</v>
      </c>
      <c r="D147" s="43" t="s">
        <v>589</v>
      </c>
      <c r="E147" s="5">
        <v>1996</v>
      </c>
      <c r="F147" s="5" t="s">
        <v>46</v>
      </c>
      <c r="G147" s="17" t="s">
        <v>34</v>
      </c>
      <c r="H147" s="17" t="s">
        <v>34</v>
      </c>
      <c r="I147" s="17" t="s">
        <v>34</v>
      </c>
      <c r="J147" s="17" t="s">
        <v>34</v>
      </c>
      <c r="K147" s="36" t="s">
        <v>32</v>
      </c>
      <c r="L147" s="49" t="s">
        <v>34</v>
      </c>
      <c r="M147" s="17" t="s">
        <v>32</v>
      </c>
      <c r="N147" s="17" t="s">
        <v>34</v>
      </c>
      <c r="O147" s="36" t="s">
        <v>34</v>
      </c>
      <c r="P147" s="49" t="s">
        <v>34</v>
      </c>
      <c r="Q147" s="17" t="s">
        <v>34</v>
      </c>
      <c r="R147" s="17" t="s">
        <v>34</v>
      </c>
      <c r="S147" s="36" t="s">
        <v>32</v>
      </c>
      <c r="T147" s="52" t="s">
        <v>66</v>
      </c>
      <c r="U147" s="7" t="s">
        <v>590</v>
      </c>
      <c r="V147" s="94" t="s">
        <v>1709</v>
      </c>
      <c r="W147" s="86"/>
    </row>
    <row r="148" spans="1:23" ht="13.5" customHeight="1" x14ac:dyDescent="0.25">
      <c r="A148" s="9" t="s">
        <v>585</v>
      </c>
      <c r="B148" s="5" t="s">
        <v>563</v>
      </c>
      <c r="C148" s="35" t="s">
        <v>32</v>
      </c>
      <c r="D148" s="43" t="s">
        <v>591</v>
      </c>
      <c r="E148" s="5">
        <v>1998</v>
      </c>
      <c r="F148" s="5" t="s">
        <v>46</v>
      </c>
      <c r="G148" s="17" t="s">
        <v>34</v>
      </c>
      <c r="H148" s="17" t="s">
        <v>34</v>
      </c>
      <c r="I148" s="17" t="s">
        <v>34</v>
      </c>
      <c r="J148" s="17" t="s">
        <v>34</v>
      </c>
      <c r="K148" s="36" t="s">
        <v>32</v>
      </c>
      <c r="L148" s="49" t="s">
        <v>34</v>
      </c>
      <c r="M148" s="17" t="s">
        <v>32</v>
      </c>
      <c r="N148" s="17" t="s">
        <v>32</v>
      </c>
      <c r="O148" s="36" t="s">
        <v>34</v>
      </c>
      <c r="P148" s="49" t="s">
        <v>34</v>
      </c>
      <c r="Q148" s="17" t="s">
        <v>34</v>
      </c>
      <c r="R148" s="17" t="s">
        <v>32</v>
      </c>
      <c r="S148" s="36" t="s">
        <v>34</v>
      </c>
      <c r="T148" s="52" t="s">
        <v>66</v>
      </c>
      <c r="U148" s="7" t="s">
        <v>592</v>
      </c>
      <c r="V148" s="94" t="s">
        <v>1710</v>
      </c>
      <c r="W148" s="86"/>
    </row>
    <row r="149" spans="1:23" ht="13.5" customHeight="1" x14ac:dyDescent="0.25">
      <c r="A149" s="9" t="s">
        <v>585</v>
      </c>
      <c r="B149" s="5" t="s">
        <v>563</v>
      </c>
      <c r="C149" s="35" t="s">
        <v>32</v>
      </c>
      <c r="D149" s="43" t="s">
        <v>593</v>
      </c>
      <c r="E149" s="5">
        <v>2011</v>
      </c>
      <c r="F149" s="5" t="s">
        <v>46</v>
      </c>
      <c r="G149" s="17" t="s">
        <v>34</v>
      </c>
      <c r="H149" s="17" t="s">
        <v>34</v>
      </c>
      <c r="I149" s="17" t="s">
        <v>34</v>
      </c>
      <c r="J149" s="17" t="s">
        <v>34</v>
      </c>
      <c r="K149" s="36" t="s">
        <v>32</v>
      </c>
      <c r="L149" s="49" t="s">
        <v>34</v>
      </c>
      <c r="M149" s="17" t="s">
        <v>34</v>
      </c>
      <c r="N149" s="17" t="s">
        <v>34</v>
      </c>
      <c r="O149" s="36" t="s">
        <v>32</v>
      </c>
      <c r="P149" s="49" t="s">
        <v>34</v>
      </c>
      <c r="Q149" s="17" t="s">
        <v>34</v>
      </c>
      <c r="R149" s="17" t="s">
        <v>34</v>
      </c>
      <c r="S149" s="36" t="s">
        <v>32</v>
      </c>
      <c r="T149" s="52" t="s">
        <v>66</v>
      </c>
      <c r="U149" s="7" t="s">
        <v>594</v>
      </c>
      <c r="V149" s="94" t="s">
        <v>1711</v>
      </c>
      <c r="W149" s="86"/>
    </row>
    <row r="150" spans="1:23" ht="13.5" customHeight="1" x14ac:dyDescent="0.25">
      <c r="A150" s="9" t="s">
        <v>596</v>
      </c>
      <c r="B150" s="5" t="s">
        <v>597</v>
      </c>
      <c r="C150" s="35" t="s">
        <v>32</v>
      </c>
      <c r="D150" s="43" t="s">
        <v>598</v>
      </c>
      <c r="E150" s="5">
        <v>2002</v>
      </c>
      <c r="F150" s="5" t="s">
        <v>46</v>
      </c>
      <c r="G150" s="17" t="s">
        <v>34</v>
      </c>
      <c r="H150" s="17" t="s">
        <v>34</v>
      </c>
      <c r="I150" s="17" t="s">
        <v>34</v>
      </c>
      <c r="J150" s="17" t="s">
        <v>34</v>
      </c>
      <c r="K150" s="36" t="s">
        <v>32</v>
      </c>
      <c r="L150" s="49" t="s">
        <v>34</v>
      </c>
      <c r="M150" s="17" t="s">
        <v>34</v>
      </c>
      <c r="N150" s="17" t="s">
        <v>32</v>
      </c>
      <c r="O150" s="36" t="s">
        <v>34</v>
      </c>
      <c r="P150" s="49" t="s">
        <v>34</v>
      </c>
      <c r="Q150" s="17" t="s">
        <v>34</v>
      </c>
      <c r="R150" s="17" t="s">
        <v>32</v>
      </c>
      <c r="S150" s="36" t="s">
        <v>34</v>
      </c>
      <c r="T150" s="52" t="s">
        <v>66</v>
      </c>
      <c r="U150" s="20" t="s">
        <v>599</v>
      </c>
      <c r="V150" s="92" t="s">
        <v>1712</v>
      </c>
      <c r="W150" s="86"/>
    </row>
    <row r="151" spans="1:23" ht="13.5" customHeight="1" x14ac:dyDescent="0.25">
      <c r="A151" s="9" t="s">
        <v>600</v>
      </c>
      <c r="B151" s="5" t="s">
        <v>597</v>
      </c>
      <c r="C151" s="35" t="s">
        <v>32</v>
      </c>
      <c r="D151" s="43" t="s">
        <v>601</v>
      </c>
      <c r="E151" s="5">
        <v>2012</v>
      </c>
      <c r="F151" s="5" t="s">
        <v>45</v>
      </c>
      <c r="G151" s="17" t="s">
        <v>34</v>
      </c>
      <c r="H151" s="17" t="s">
        <v>34</v>
      </c>
      <c r="I151" s="17" t="s">
        <v>34</v>
      </c>
      <c r="J151" s="17" t="s">
        <v>32</v>
      </c>
      <c r="K151" s="36" t="s">
        <v>34</v>
      </c>
      <c r="L151" s="49" t="s">
        <v>34</v>
      </c>
      <c r="M151" s="17" t="s">
        <v>34</v>
      </c>
      <c r="N151" s="17" t="s">
        <v>34</v>
      </c>
      <c r="O151" s="36" t="s">
        <v>34</v>
      </c>
      <c r="P151" s="49" t="s">
        <v>34</v>
      </c>
      <c r="Q151" s="17" t="s">
        <v>34</v>
      </c>
      <c r="R151" s="5" t="s">
        <v>32</v>
      </c>
      <c r="S151" s="35" t="s">
        <v>34</v>
      </c>
      <c r="T151" s="52" t="s">
        <v>66</v>
      </c>
      <c r="U151" s="20" t="s">
        <v>602</v>
      </c>
      <c r="V151" s="92" t="s">
        <v>1713</v>
      </c>
      <c r="W151" s="86"/>
    </row>
    <row r="152" spans="1:23" ht="13.5" customHeight="1" x14ac:dyDescent="0.25">
      <c r="A152" s="9" t="s">
        <v>603</v>
      </c>
      <c r="B152" s="5" t="s">
        <v>597</v>
      </c>
      <c r="C152" s="35" t="s">
        <v>32</v>
      </c>
      <c r="D152" s="43" t="s">
        <v>605</v>
      </c>
      <c r="E152" s="5">
        <v>2007</v>
      </c>
      <c r="F152" s="5" t="s">
        <v>506</v>
      </c>
      <c r="G152" s="17" t="s">
        <v>34</v>
      </c>
      <c r="H152" s="17" t="s">
        <v>32</v>
      </c>
      <c r="I152" s="17" t="s">
        <v>34</v>
      </c>
      <c r="J152" s="17" t="s">
        <v>34</v>
      </c>
      <c r="K152" s="36" t="s">
        <v>32</v>
      </c>
      <c r="L152" s="49" t="s">
        <v>34</v>
      </c>
      <c r="M152" s="17" t="s">
        <v>32</v>
      </c>
      <c r="N152" s="17" t="s">
        <v>32</v>
      </c>
      <c r="O152" s="36" t="s">
        <v>34</v>
      </c>
      <c r="P152" s="49" t="s">
        <v>34</v>
      </c>
      <c r="Q152" s="17" t="s">
        <v>34</v>
      </c>
      <c r="R152" s="17" t="s">
        <v>32</v>
      </c>
      <c r="S152" s="36" t="s">
        <v>34</v>
      </c>
      <c r="T152" s="52" t="s">
        <v>66</v>
      </c>
      <c r="U152" s="20" t="s">
        <v>192</v>
      </c>
      <c r="V152" s="92" t="s">
        <v>1714</v>
      </c>
      <c r="W152" s="86"/>
    </row>
    <row r="153" spans="1:23" ht="13.5" customHeight="1" x14ac:dyDescent="0.25">
      <c r="A153" s="9" t="s">
        <v>606</v>
      </c>
      <c r="B153" s="5" t="s">
        <v>607</v>
      </c>
      <c r="C153" s="35" t="s">
        <v>32</v>
      </c>
      <c r="D153" s="43" t="s">
        <v>608</v>
      </c>
      <c r="E153" s="5">
        <v>2010</v>
      </c>
      <c r="F153" s="5" t="s">
        <v>46</v>
      </c>
      <c r="G153" s="17" t="s">
        <v>34</v>
      </c>
      <c r="H153" s="17" t="s">
        <v>34</v>
      </c>
      <c r="I153" s="17" t="s">
        <v>34</v>
      </c>
      <c r="J153" s="17" t="s">
        <v>34</v>
      </c>
      <c r="K153" s="36" t="s">
        <v>32</v>
      </c>
      <c r="L153" s="49" t="s">
        <v>34</v>
      </c>
      <c r="M153" s="17" t="s">
        <v>32</v>
      </c>
      <c r="N153" s="17" t="s">
        <v>32</v>
      </c>
      <c r="O153" s="36" t="s">
        <v>32</v>
      </c>
      <c r="P153" s="49" t="s">
        <v>34</v>
      </c>
      <c r="Q153" s="17" t="s">
        <v>34</v>
      </c>
      <c r="R153" s="17" t="s">
        <v>32</v>
      </c>
      <c r="S153" s="36" t="s">
        <v>34</v>
      </c>
      <c r="T153" s="52" t="s">
        <v>72</v>
      </c>
      <c r="U153" s="20" t="s">
        <v>609</v>
      </c>
      <c r="V153" s="93" t="str">
        <f>HYPERLINK("http://www2.adsb.on.ca/Message%20from%20the%20Director%20%20Documents/KEEPING%20BUILDINGS%20CLEAN%20AND%20THE%20ENVIRONMENT%20GREEN.aspx","http://www2.adsb.on.ca/Message%20from%20the%20Director%20%20Documents/KEEPING%20BUILDINGS%20CLEAN%20AND%20THE%20ENVIRONMENT%20GREEN.aspx")</f>
        <v>http://www2.adsb.on.ca/Message%20from%20the%20Director%20%20Documents/KEEPING%20BUILDINGS%20CLEAN%20AND%20THE%20ENVIRONMENT%20GREEN.aspx</v>
      </c>
      <c r="W153" s="86"/>
    </row>
    <row r="154" spans="1:23" ht="13.5" customHeight="1" x14ac:dyDescent="0.25">
      <c r="A154" s="9" t="s">
        <v>606</v>
      </c>
      <c r="B154" s="5" t="s">
        <v>607</v>
      </c>
      <c r="C154" s="35" t="s">
        <v>32</v>
      </c>
      <c r="D154" s="43" t="s">
        <v>75</v>
      </c>
      <c r="E154" s="5" t="s">
        <v>35</v>
      </c>
      <c r="F154" s="5" t="s">
        <v>46</v>
      </c>
      <c r="G154" s="17" t="s">
        <v>34</v>
      </c>
      <c r="H154" s="17" t="s">
        <v>34</v>
      </c>
      <c r="I154" s="17" t="s">
        <v>34</v>
      </c>
      <c r="J154" s="17" t="s">
        <v>34</v>
      </c>
      <c r="K154" s="36" t="s">
        <v>32</v>
      </c>
      <c r="L154" s="49" t="s">
        <v>34</v>
      </c>
      <c r="M154" s="17" t="s">
        <v>32</v>
      </c>
      <c r="N154" s="17" t="s">
        <v>32</v>
      </c>
      <c r="O154" s="36" t="s">
        <v>34</v>
      </c>
      <c r="P154" s="49" t="s">
        <v>34</v>
      </c>
      <c r="Q154" s="17" t="s">
        <v>34</v>
      </c>
      <c r="R154" s="17" t="s">
        <v>32</v>
      </c>
      <c r="S154" s="36" t="s">
        <v>34</v>
      </c>
      <c r="T154" s="42" t="s">
        <v>72</v>
      </c>
      <c r="U154" s="7" t="s">
        <v>611</v>
      </c>
      <c r="V154" s="94" t="s">
        <v>1463</v>
      </c>
      <c r="W154" s="86"/>
    </row>
    <row r="155" spans="1:23" ht="13.5" customHeight="1" x14ac:dyDescent="0.25">
      <c r="A155" s="9" t="s">
        <v>612</v>
      </c>
      <c r="B155" s="5" t="s">
        <v>607</v>
      </c>
      <c r="C155" s="35" t="s">
        <v>32</v>
      </c>
      <c r="D155" s="43" t="s">
        <v>614</v>
      </c>
      <c r="E155" s="5">
        <v>2010</v>
      </c>
      <c r="F155" s="5" t="s">
        <v>45</v>
      </c>
      <c r="G155" s="5" t="s">
        <v>34</v>
      </c>
      <c r="H155" s="17" t="s">
        <v>34</v>
      </c>
      <c r="I155" s="17" t="s">
        <v>34</v>
      </c>
      <c r="J155" s="17" t="s">
        <v>32</v>
      </c>
      <c r="K155" s="36" t="s">
        <v>34</v>
      </c>
      <c r="L155" s="49" t="s">
        <v>34</v>
      </c>
      <c r="M155" s="17" t="s">
        <v>34</v>
      </c>
      <c r="N155" s="17" t="s">
        <v>34</v>
      </c>
      <c r="O155" s="36" t="s">
        <v>34</v>
      </c>
      <c r="P155" s="49" t="s">
        <v>34</v>
      </c>
      <c r="Q155" s="17" t="s">
        <v>32</v>
      </c>
      <c r="R155" s="17" t="s">
        <v>32</v>
      </c>
      <c r="S155" s="36" t="s">
        <v>34</v>
      </c>
      <c r="T155" s="42" t="s">
        <v>66</v>
      </c>
      <c r="U155" s="7" t="s">
        <v>615</v>
      </c>
      <c r="V155" s="96"/>
      <c r="W155" s="86"/>
    </row>
    <row r="156" spans="1:23" ht="13.5" customHeight="1" x14ac:dyDescent="0.25">
      <c r="A156" s="9" t="s">
        <v>612</v>
      </c>
      <c r="B156" s="5" t="s">
        <v>607</v>
      </c>
      <c r="C156" s="35" t="s">
        <v>32</v>
      </c>
      <c r="D156" s="43" t="s">
        <v>616</v>
      </c>
      <c r="E156" s="5">
        <v>2009</v>
      </c>
      <c r="F156" s="5" t="s">
        <v>46</v>
      </c>
      <c r="G156" s="17" t="s">
        <v>34</v>
      </c>
      <c r="H156" s="17" t="s">
        <v>34</v>
      </c>
      <c r="I156" s="17" t="s">
        <v>34</v>
      </c>
      <c r="J156" s="17" t="s">
        <v>34</v>
      </c>
      <c r="K156" s="36" t="s">
        <v>32</v>
      </c>
      <c r="L156" s="49" t="s">
        <v>34</v>
      </c>
      <c r="M156" s="17" t="s">
        <v>34</v>
      </c>
      <c r="N156" s="17" t="s">
        <v>32</v>
      </c>
      <c r="O156" s="36" t="s">
        <v>34</v>
      </c>
      <c r="P156" s="49" t="s">
        <v>34</v>
      </c>
      <c r="Q156" s="17" t="s">
        <v>34</v>
      </c>
      <c r="R156" s="17" t="s">
        <v>34</v>
      </c>
      <c r="S156" s="36" t="s">
        <v>32</v>
      </c>
      <c r="T156" s="52" t="s">
        <v>66</v>
      </c>
      <c r="U156" s="20" t="s">
        <v>617</v>
      </c>
      <c r="V156" s="93" t="str">
        <f>HYPERLINK("http://schools.alcdsb.on.ca/policies/Policies%20Document%20Library/A-2009-10-3%20Commercially%20Bottled%20Water.pdf","http://schools.alcdsb.on.ca/policies/Policies%20Document%20Library/A-2009-10-3%20Commercially%20Bottled%20Water.pdf")</f>
        <v>http://schools.alcdsb.on.ca/policies/Policies%20Document%20Library/A-2009-10-3%20Commercially%20Bottled%20Water.pdf</v>
      </c>
      <c r="W156" s="86"/>
    </row>
    <row r="157" spans="1:23" ht="13.5" customHeight="1" x14ac:dyDescent="0.25">
      <c r="A157" s="9" t="s">
        <v>619</v>
      </c>
      <c r="B157" s="5" t="s">
        <v>607</v>
      </c>
      <c r="C157" s="35" t="s">
        <v>32</v>
      </c>
      <c r="D157" s="43" t="s">
        <v>620</v>
      </c>
      <c r="E157" s="5">
        <v>2013</v>
      </c>
      <c r="F157" s="5" t="s">
        <v>621</v>
      </c>
      <c r="G157" s="17" t="s">
        <v>34</v>
      </c>
      <c r="H157" s="17" t="s">
        <v>32</v>
      </c>
      <c r="I157" s="17" t="s">
        <v>32</v>
      </c>
      <c r="J157" s="17" t="s">
        <v>32</v>
      </c>
      <c r="K157" s="36" t="s">
        <v>32</v>
      </c>
      <c r="L157" s="49" t="s">
        <v>34</v>
      </c>
      <c r="M157" s="17" t="s">
        <v>34</v>
      </c>
      <c r="N157" s="17" t="s">
        <v>34</v>
      </c>
      <c r="O157" s="36" t="s">
        <v>34</v>
      </c>
      <c r="P157" s="49" t="s">
        <v>34</v>
      </c>
      <c r="Q157" s="17" t="s">
        <v>34</v>
      </c>
      <c r="R157" s="17" t="s">
        <v>32</v>
      </c>
      <c r="S157" s="36" t="s">
        <v>34</v>
      </c>
      <c r="T157" s="52" t="s">
        <v>66</v>
      </c>
      <c r="U157" s="20" t="s">
        <v>622</v>
      </c>
      <c r="V157" s="92" t="s">
        <v>1715</v>
      </c>
      <c r="W157" s="86"/>
    </row>
    <row r="158" spans="1:23" ht="13.5" customHeight="1" x14ac:dyDescent="0.25">
      <c r="A158" s="9" t="s">
        <v>623</v>
      </c>
      <c r="B158" s="5" t="s">
        <v>607</v>
      </c>
      <c r="C158" s="35" t="s">
        <v>32</v>
      </c>
      <c r="D158" s="43" t="s">
        <v>624</v>
      </c>
      <c r="E158" s="5">
        <v>2010</v>
      </c>
      <c r="F158" s="5" t="s">
        <v>43</v>
      </c>
      <c r="G158" s="17" t="s">
        <v>34</v>
      </c>
      <c r="H158" s="17" t="s">
        <v>32</v>
      </c>
      <c r="I158" s="17" t="s">
        <v>34</v>
      </c>
      <c r="J158" s="17" t="s">
        <v>34</v>
      </c>
      <c r="K158" s="36" t="s">
        <v>34</v>
      </c>
      <c r="L158" s="49" t="s">
        <v>34</v>
      </c>
      <c r="M158" s="17" t="s">
        <v>34</v>
      </c>
      <c r="N158" s="17" t="s">
        <v>34</v>
      </c>
      <c r="O158" s="36" t="s">
        <v>34</v>
      </c>
      <c r="P158" s="49" t="s">
        <v>34</v>
      </c>
      <c r="Q158" s="17" t="s">
        <v>34</v>
      </c>
      <c r="R158" s="17" t="s">
        <v>32</v>
      </c>
      <c r="S158" s="36" t="s">
        <v>34</v>
      </c>
      <c r="T158" s="52" t="s">
        <v>626</v>
      </c>
      <c r="U158" s="20" t="s">
        <v>627</v>
      </c>
      <c r="V158" s="92" t="s">
        <v>1716</v>
      </c>
      <c r="W158" s="86"/>
    </row>
    <row r="159" spans="1:23" ht="13.5" customHeight="1" x14ac:dyDescent="0.25">
      <c r="A159" s="9" t="s">
        <v>628</v>
      </c>
      <c r="B159" s="5" t="s">
        <v>607</v>
      </c>
      <c r="C159" s="35" t="s">
        <v>32</v>
      </c>
      <c r="D159" s="43" t="s">
        <v>629</v>
      </c>
      <c r="E159" s="5">
        <v>2000</v>
      </c>
      <c r="F159" s="5" t="s">
        <v>45</v>
      </c>
      <c r="G159" s="17" t="s">
        <v>34</v>
      </c>
      <c r="H159" s="17" t="s">
        <v>34</v>
      </c>
      <c r="I159" s="17" t="s">
        <v>34</v>
      </c>
      <c r="J159" s="17" t="s">
        <v>32</v>
      </c>
      <c r="K159" s="36" t="s">
        <v>34</v>
      </c>
      <c r="L159" s="49" t="s">
        <v>34</v>
      </c>
      <c r="M159" s="17" t="s">
        <v>34</v>
      </c>
      <c r="N159" s="17" t="s">
        <v>34</v>
      </c>
      <c r="O159" s="36" t="s">
        <v>34</v>
      </c>
      <c r="P159" s="49" t="s">
        <v>34</v>
      </c>
      <c r="Q159" s="17" t="s">
        <v>32</v>
      </c>
      <c r="R159" s="5" t="s">
        <v>32</v>
      </c>
      <c r="S159" s="36" t="s">
        <v>34</v>
      </c>
      <c r="T159" s="52" t="s">
        <v>66</v>
      </c>
      <c r="U159" s="20" t="s">
        <v>630</v>
      </c>
      <c r="V159" s="93" t="str">
        <f>HYPERLINK("http://www.bwdsb.on.ca/director/policies/BP_2105-D.pdf","http://www.bwdsb.on.ca/director/policies/BP_2105-D.pdf")</f>
        <v>http://www.bwdsb.on.ca/director/policies/BP_2105-D.pdf</v>
      </c>
      <c r="W159" s="86"/>
    </row>
    <row r="160" spans="1:23" ht="13.5" customHeight="1" x14ac:dyDescent="0.25">
      <c r="A160" s="9" t="s">
        <v>628</v>
      </c>
      <c r="B160" s="5" t="s">
        <v>607</v>
      </c>
      <c r="C160" s="35" t="s">
        <v>32</v>
      </c>
      <c r="D160" s="42" t="s">
        <v>632</v>
      </c>
      <c r="E160" s="5">
        <v>2000</v>
      </c>
      <c r="F160" s="5" t="s">
        <v>46</v>
      </c>
      <c r="G160" s="17" t="s">
        <v>34</v>
      </c>
      <c r="H160" s="17" t="s">
        <v>34</v>
      </c>
      <c r="I160" s="17" t="s">
        <v>34</v>
      </c>
      <c r="J160" s="17" t="s">
        <v>34</v>
      </c>
      <c r="K160" s="36" t="s">
        <v>32</v>
      </c>
      <c r="L160" s="49" t="s">
        <v>32</v>
      </c>
      <c r="M160" s="17" t="s">
        <v>34</v>
      </c>
      <c r="N160" s="17" t="s">
        <v>34</v>
      </c>
      <c r="O160" s="36" t="s">
        <v>34</v>
      </c>
      <c r="P160" s="49" t="s">
        <v>34</v>
      </c>
      <c r="Q160" s="17" t="s">
        <v>34</v>
      </c>
      <c r="R160" s="17" t="s">
        <v>34</v>
      </c>
      <c r="S160" s="36" t="s">
        <v>32</v>
      </c>
      <c r="T160" s="42" t="s">
        <v>66</v>
      </c>
      <c r="U160" s="7" t="s">
        <v>633</v>
      </c>
      <c r="V160" s="94" t="s">
        <v>1464</v>
      </c>
      <c r="W160" s="86"/>
    </row>
    <row r="161" spans="1:23" ht="13.5" customHeight="1" x14ac:dyDescent="0.25">
      <c r="A161" s="9" t="s">
        <v>636</v>
      </c>
      <c r="B161" s="5" t="s">
        <v>607</v>
      </c>
      <c r="C161" s="35" t="s">
        <v>32</v>
      </c>
      <c r="D161" s="43" t="s">
        <v>95</v>
      </c>
      <c r="E161" s="5">
        <v>2010</v>
      </c>
      <c r="F161" s="5" t="s">
        <v>43</v>
      </c>
      <c r="G161" s="5" t="s">
        <v>34</v>
      </c>
      <c r="H161" s="17" t="s">
        <v>32</v>
      </c>
      <c r="I161" s="17" t="s">
        <v>34</v>
      </c>
      <c r="J161" s="17" t="s">
        <v>34</v>
      </c>
      <c r="K161" s="36" t="s">
        <v>34</v>
      </c>
      <c r="L161" s="49" t="s">
        <v>34</v>
      </c>
      <c r="M161" s="17" t="s">
        <v>34</v>
      </c>
      <c r="N161" s="17" t="s">
        <v>34</v>
      </c>
      <c r="O161" s="36" t="s">
        <v>34</v>
      </c>
      <c r="P161" s="49" t="s">
        <v>34</v>
      </c>
      <c r="Q161" s="17" t="s">
        <v>34</v>
      </c>
      <c r="R161" s="17" t="s">
        <v>32</v>
      </c>
      <c r="S161" s="36" t="s">
        <v>34</v>
      </c>
      <c r="T161" s="52" t="s">
        <v>66</v>
      </c>
      <c r="U161" s="20" t="s">
        <v>637</v>
      </c>
      <c r="V161" s="92" t="s">
        <v>1717</v>
      </c>
      <c r="W161" s="86"/>
    </row>
    <row r="162" spans="1:23" ht="13.5" customHeight="1" x14ac:dyDescent="0.25">
      <c r="A162" s="9" t="s">
        <v>638</v>
      </c>
      <c r="B162" s="5" t="s">
        <v>607</v>
      </c>
      <c r="C162" s="35" t="s">
        <v>32</v>
      </c>
      <c r="D162" s="43" t="s">
        <v>639</v>
      </c>
      <c r="E162" s="5">
        <v>2011</v>
      </c>
      <c r="F162" s="5" t="s">
        <v>45</v>
      </c>
      <c r="G162" s="17" t="s">
        <v>34</v>
      </c>
      <c r="H162" s="17" t="s">
        <v>34</v>
      </c>
      <c r="I162" s="17" t="s">
        <v>34</v>
      </c>
      <c r="J162" s="17" t="s">
        <v>32</v>
      </c>
      <c r="K162" s="36" t="s">
        <v>34</v>
      </c>
      <c r="L162" s="49" t="s">
        <v>34</v>
      </c>
      <c r="M162" s="17" t="s">
        <v>34</v>
      </c>
      <c r="N162" s="17" t="s">
        <v>34</v>
      </c>
      <c r="O162" s="36" t="s">
        <v>34</v>
      </c>
      <c r="P162" s="49" t="s">
        <v>34</v>
      </c>
      <c r="Q162" s="17" t="s">
        <v>34</v>
      </c>
      <c r="R162" s="17" t="s">
        <v>32</v>
      </c>
      <c r="S162" s="36" t="s">
        <v>34</v>
      </c>
      <c r="T162" s="42" t="s">
        <v>66</v>
      </c>
      <c r="U162" s="7" t="s">
        <v>641</v>
      </c>
      <c r="V162" s="96"/>
      <c r="W162" s="86"/>
    </row>
    <row r="163" spans="1:23" ht="13.5" customHeight="1" x14ac:dyDescent="0.25">
      <c r="A163" s="9" t="s">
        <v>638</v>
      </c>
      <c r="B163" s="5" t="s">
        <v>607</v>
      </c>
      <c r="C163" s="35" t="s">
        <v>32</v>
      </c>
      <c r="D163" s="43" t="s">
        <v>642</v>
      </c>
      <c r="E163" s="5">
        <v>2008</v>
      </c>
      <c r="F163" s="5" t="s">
        <v>46</v>
      </c>
      <c r="G163" s="17" t="s">
        <v>34</v>
      </c>
      <c r="H163" s="17" t="s">
        <v>34</v>
      </c>
      <c r="I163" s="17" t="s">
        <v>34</v>
      </c>
      <c r="J163" s="17" t="s">
        <v>34</v>
      </c>
      <c r="K163" s="36" t="s">
        <v>32</v>
      </c>
      <c r="L163" s="49" t="s">
        <v>34</v>
      </c>
      <c r="M163" s="17" t="s">
        <v>34</v>
      </c>
      <c r="N163" s="17" t="s">
        <v>32</v>
      </c>
      <c r="O163" s="36" t="s">
        <v>34</v>
      </c>
      <c r="P163" s="49" t="s">
        <v>34</v>
      </c>
      <c r="Q163" s="17" t="s">
        <v>34</v>
      </c>
      <c r="R163" s="17" t="s">
        <v>34</v>
      </c>
      <c r="S163" s="36" t="s">
        <v>32</v>
      </c>
      <c r="T163" s="52" t="s">
        <v>66</v>
      </c>
      <c r="U163" s="20" t="s">
        <v>643</v>
      </c>
      <c r="V163" s="92" t="s">
        <v>1718</v>
      </c>
      <c r="W163" s="86"/>
    </row>
    <row r="164" spans="1:23" ht="14" x14ac:dyDescent="0.25">
      <c r="A164" s="9" t="s">
        <v>644</v>
      </c>
      <c r="B164" s="5" t="s">
        <v>607</v>
      </c>
      <c r="C164" s="35" t="s">
        <v>32</v>
      </c>
      <c r="D164" s="43" t="s">
        <v>645</v>
      </c>
      <c r="E164" s="5">
        <v>2010</v>
      </c>
      <c r="F164" s="5" t="s">
        <v>45</v>
      </c>
      <c r="G164" s="17" t="s">
        <v>34</v>
      </c>
      <c r="H164" s="17" t="s">
        <v>34</v>
      </c>
      <c r="I164" s="17" t="s">
        <v>34</v>
      </c>
      <c r="J164" s="5" t="s">
        <v>32</v>
      </c>
      <c r="K164" s="35" t="s">
        <v>34</v>
      </c>
      <c r="L164" s="49" t="s">
        <v>34</v>
      </c>
      <c r="M164" s="17" t="s">
        <v>32</v>
      </c>
      <c r="N164" s="17" t="s">
        <v>32</v>
      </c>
      <c r="O164" s="36" t="s">
        <v>34</v>
      </c>
      <c r="P164" s="49" t="s">
        <v>34</v>
      </c>
      <c r="Q164" s="17" t="s">
        <v>34</v>
      </c>
      <c r="R164" s="17" t="s">
        <v>32</v>
      </c>
      <c r="S164" s="36" t="s">
        <v>34</v>
      </c>
      <c r="T164" s="52" t="s">
        <v>66</v>
      </c>
      <c r="U164" s="20" t="s">
        <v>646</v>
      </c>
      <c r="V164" s="92" t="s">
        <v>1719</v>
      </c>
      <c r="W164" s="86"/>
    </row>
    <row r="165" spans="1:23" ht="13.5" customHeight="1" x14ac:dyDescent="0.25">
      <c r="A165" s="9" t="s">
        <v>649</v>
      </c>
      <c r="B165" s="5" t="s">
        <v>607</v>
      </c>
      <c r="C165" s="35" t="s">
        <v>32</v>
      </c>
      <c r="D165" s="43" t="s">
        <v>650</v>
      </c>
      <c r="E165" s="5">
        <v>2008</v>
      </c>
      <c r="F165" s="5" t="s">
        <v>512</v>
      </c>
      <c r="G165" s="17" t="s">
        <v>34</v>
      </c>
      <c r="H165" s="17" t="s">
        <v>32</v>
      </c>
      <c r="I165" s="17" t="s">
        <v>34</v>
      </c>
      <c r="J165" s="17" t="s">
        <v>34</v>
      </c>
      <c r="K165" s="36" t="s">
        <v>32</v>
      </c>
      <c r="L165" s="49" t="s">
        <v>34</v>
      </c>
      <c r="M165" s="17" t="s">
        <v>32</v>
      </c>
      <c r="N165" s="17" t="s">
        <v>32</v>
      </c>
      <c r="O165" s="36" t="s">
        <v>34</v>
      </c>
      <c r="P165" s="49" t="s">
        <v>32</v>
      </c>
      <c r="Q165" s="17" t="s">
        <v>34</v>
      </c>
      <c r="R165" s="17" t="s">
        <v>34</v>
      </c>
      <c r="S165" s="36" t="s">
        <v>34</v>
      </c>
      <c r="T165" s="52" t="s">
        <v>26</v>
      </c>
      <c r="U165" s="20" t="s">
        <v>651</v>
      </c>
      <c r="V165" s="92" t="s">
        <v>1720</v>
      </c>
      <c r="W165" s="86"/>
    </row>
    <row r="166" spans="1:23" ht="13.5" customHeight="1" x14ac:dyDescent="0.25">
      <c r="A166" s="9" t="s">
        <v>654</v>
      </c>
      <c r="B166" s="5" t="s">
        <v>607</v>
      </c>
      <c r="C166" s="35" t="s">
        <v>32</v>
      </c>
      <c r="D166" s="43" t="s">
        <v>655</v>
      </c>
      <c r="E166" s="5">
        <v>2011</v>
      </c>
      <c r="F166" s="5" t="s">
        <v>656</v>
      </c>
      <c r="G166" s="17" t="s">
        <v>34</v>
      </c>
      <c r="H166" s="17" t="s">
        <v>32</v>
      </c>
      <c r="I166" s="17" t="s">
        <v>34</v>
      </c>
      <c r="J166" s="5" t="s">
        <v>32</v>
      </c>
      <c r="K166" s="36" t="s">
        <v>34</v>
      </c>
      <c r="L166" s="49" t="s">
        <v>34</v>
      </c>
      <c r="M166" s="17" t="s">
        <v>34</v>
      </c>
      <c r="N166" s="17" t="s">
        <v>34</v>
      </c>
      <c r="O166" s="36" t="s">
        <v>34</v>
      </c>
      <c r="P166" s="49" t="s">
        <v>34</v>
      </c>
      <c r="Q166" s="17" t="s">
        <v>34</v>
      </c>
      <c r="R166" s="17" t="s">
        <v>32</v>
      </c>
      <c r="S166" s="36" t="s">
        <v>34</v>
      </c>
      <c r="T166" s="42" t="s">
        <v>66</v>
      </c>
      <c r="U166" s="7" t="s">
        <v>657</v>
      </c>
      <c r="V166" s="94" t="s">
        <v>658</v>
      </c>
      <c r="W166" s="86"/>
    </row>
    <row r="167" spans="1:23" ht="13.5" customHeight="1" x14ac:dyDescent="0.25">
      <c r="A167" s="9" t="s">
        <v>654</v>
      </c>
      <c r="B167" s="5" t="s">
        <v>607</v>
      </c>
      <c r="C167" s="35" t="s">
        <v>32</v>
      </c>
      <c r="D167" s="43" t="s">
        <v>659</v>
      </c>
      <c r="E167" s="5">
        <v>2010</v>
      </c>
      <c r="F167" s="5" t="s">
        <v>43</v>
      </c>
      <c r="G167" s="17" t="s">
        <v>34</v>
      </c>
      <c r="H167" s="17" t="s">
        <v>32</v>
      </c>
      <c r="I167" s="17" t="s">
        <v>34</v>
      </c>
      <c r="J167" s="17" t="s">
        <v>34</v>
      </c>
      <c r="K167" s="36" t="s">
        <v>34</v>
      </c>
      <c r="L167" s="49" t="s">
        <v>34</v>
      </c>
      <c r="M167" s="17" t="s">
        <v>34</v>
      </c>
      <c r="N167" s="17" t="s">
        <v>32</v>
      </c>
      <c r="O167" s="36" t="s">
        <v>34</v>
      </c>
      <c r="P167" s="49" t="s">
        <v>34</v>
      </c>
      <c r="Q167" s="17" t="s">
        <v>34</v>
      </c>
      <c r="R167" s="17" t="s">
        <v>34</v>
      </c>
      <c r="S167" s="36" t="s">
        <v>32</v>
      </c>
      <c r="T167" s="52" t="s">
        <v>153</v>
      </c>
      <c r="U167" s="20" t="s">
        <v>660</v>
      </c>
      <c r="V167" s="92" t="s">
        <v>661</v>
      </c>
      <c r="W167" s="86"/>
    </row>
    <row r="168" spans="1:23" ht="13.5" customHeight="1" x14ac:dyDescent="0.25">
      <c r="A168" s="9" t="s">
        <v>662</v>
      </c>
      <c r="B168" s="5" t="s">
        <v>607</v>
      </c>
      <c r="C168" s="35" t="s">
        <v>32</v>
      </c>
      <c r="D168" s="43" t="s">
        <v>663</v>
      </c>
      <c r="E168" s="5">
        <v>2010</v>
      </c>
      <c r="F168" s="5" t="s">
        <v>43</v>
      </c>
      <c r="G168" s="17" t="s">
        <v>34</v>
      </c>
      <c r="H168" s="17" t="s">
        <v>32</v>
      </c>
      <c r="I168" s="17" t="s">
        <v>34</v>
      </c>
      <c r="J168" s="17" t="s">
        <v>34</v>
      </c>
      <c r="K168" s="36" t="s">
        <v>34</v>
      </c>
      <c r="L168" s="49" t="s">
        <v>34</v>
      </c>
      <c r="M168" s="17" t="s">
        <v>34</v>
      </c>
      <c r="N168" s="17" t="s">
        <v>34</v>
      </c>
      <c r="O168" s="36" t="s">
        <v>34</v>
      </c>
      <c r="P168" s="49" t="s">
        <v>34</v>
      </c>
      <c r="Q168" s="17" t="s">
        <v>34</v>
      </c>
      <c r="R168" s="17" t="s">
        <v>32</v>
      </c>
      <c r="S168" s="36" t="s">
        <v>34</v>
      </c>
      <c r="T168" s="52" t="s">
        <v>220</v>
      </c>
      <c r="U168" s="20" t="s">
        <v>664</v>
      </c>
      <c r="V168" s="92" t="s">
        <v>1721</v>
      </c>
      <c r="W168" s="86"/>
    </row>
    <row r="169" spans="1:23" ht="13.5" customHeight="1" x14ac:dyDescent="0.25">
      <c r="A169" s="9" t="s">
        <v>666</v>
      </c>
      <c r="B169" s="5" t="s">
        <v>607</v>
      </c>
      <c r="C169" s="35" t="s">
        <v>32</v>
      </c>
      <c r="D169" s="43" t="s">
        <v>667</v>
      </c>
      <c r="E169" s="5">
        <v>1998</v>
      </c>
      <c r="F169" s="5" t="s">
        <v>668</v>
      </c>
      <c r="G169" s="17" t="s">
        <v>34</v>
      </c>
      <c r="H169" s="17" t="s">
        <v>32</v>
      </c>
      <c r="I169" s="17" t="s">
        <v>34</v>
      </c>
      <c r="J169" s="17" t="s">
        <v>32</v>
      </c>
      <c r="K169" s="36" t="s">
        <v>32</v>
      </c>
      <c r="L169" s="49" t="s">
        <v>34</v>
      </c>
      <c r="M169" s="17" t="s">
        <v>34</v>
      </c>
      <c r="N169" s="17" t="s">
        <v>32</v>
      </c>
      <c r="O169" s="36" t="s">
        <v>34</v>
      </c>
      <c r="P169" s="49" t="s">
        <v>34</v>
      </c>
      <c r="Q169" s="17" t="s">
        <v>34</v>
      </c>
      <c r="R169" s="17" t="s">
        <v>32</v>
      </c>
      <c r="S169" s="36" t="s">
        <v>34</v>
      </c>
      <c r="T169" s="52" t="s">
        <v>669</v>
      </c>
      <c r="U169" s="20" t="s">
        <v>670</v>
      </c>
      <c r="V169" s="92" t="s">
        <v>1722</v>
      </c>
      <c r="W169" s="86"/>
    </row>
    <row r="170" spans="1:23" ht="13.5" customHeight="1" x14ac:dyDescent="0.25">
      <c r="A170" s="9" t="s">
        <v>671</v>
      </c>
      <c r="B170" s="5" t="s">
        <v>607</v>
      </c>
      <c r="C170" s="35" t="s">
        <v>32</v>
      </c>
      <c r="D170" s="43" t="s">
        <v>672</v>
      </c>
      <c r="E170" s="5">
        <v>2012</v>
      </c>
      <c r="F170" s="5" t="s">
        <v>43</v>
      </c>
      <c r="G170" s="17" t="s">
        <v>34</v>
      </c>
      <c r="H170" s="17" t="s">
        <v>32</v>
      </c>
      <c r="I170" s="17" t="s">
        <v>34</v>
      </c>
      <c r="J170" s="17" t="s">
        <v>34</v>
      </c>
      <c r="K170" s="36" t="s">
        <v>34</v>
      </c>
      <c r="L170" s="49" t="s">
        <v>34</v>
      </c>
      <c r="M170" s="17" t="s">
        <v>34</v>
      </c>
      <c r="N170" s="17" t="s">
        <v>34</v>
      </c>
      <c r="O170" s="36" t="s">
        <v>34</v>
      </c>
      <c r="P170" s="49" t="s">
        <v>34</v>
      </c>
      <c r="Q170" s="17" t="s">
        <v>34</v>
      </c>
      <c r="R170" s="17" t="s">
        <v>32</v>
      </c>
      <c r="S170" s="36" t="s">
        <v>34</v>
      </c>
      <c r="T170" s="52" t="s">
        <v>669</v>
      </c>
      <c r="U170" s="20" t="s">
        <v>673</v>
      </c>
      <c r="V170" s="92" t="s">
        <v>1723</v>
      </c>
      <c r="W170" s="86"/>
    </row>
    <row r="171" spans="1:23" ht="13.5" customHeight="1" x14ac:dyDescent="0.25">
      <c r="A171" s="9" t="s">
        <v>675</v>
      </c>
      <c r="B171" s="5" t="s">
        <v>607</v>
      </c>
      <c r="C171" s="35" t="s">
        <v>32</v>
      </c>
      <c r="D171" s="43" t="s">
        <v>676</v>
      </c>
      <c r="E171" s="5">
        <v>2010</v>
      </c>
      <c r="F171" s="5" t="s">
        <v>43</v>
      </c>
      <c r="G171" s="17" t="s">
        <v>34</v>
      </c>
      <c r="H171" s="17" t="s">
        <v>32</v>
      </c>
      <c r="I171" s="17" t="s">
        <v>34</v>
      </c>
      <c r="J171" s="17" t="s">
        <v>34</v>
      </c>
      <c r="K171" s="36" t="s">
        <v>34</v>
      </c>
      <c r="L171" s="49" t="s">
        <v>34</v>
      </c>
      <c r="M171" s="17" t="s">
        <v>34</v>
      </c>
      <c r="N171" s="17" t="s">
        <v>34</v>
      </c>
      <c r="O171" s="36" t="s">
        <v>34</v>
      </c>
      <c r="P171" s="49" t="s">
        <v>34</v>
      </c>
      <c r="Q171" s="17" t="s">
        <v>34</v>
      </c>
      <c r="R171" s="17" t="s">
        <v>32</v>
      </c>
      <c r="S171" s="36" t="s">
        <v>34</v>
      </c>
      <c r="T171" s="52" t="s">
        <v>220</v>
      </c>
      <c r="U171" s="20" t="s">
        <v>677</v>
      </c>
      <c r="V171" s="92" t="s">
        <v>1724</v>
      </c>
      <c r="W171" s="86"/>
    </row>
    <row r="172" spans="1:23" ht="13.5" customHeight="1" x14ac:dyDescent="0.25">
      <c r="A172" s="9" t="s">
        <v>678</v>
      </c>
      <c r="B172" s="5" t="s">
        <v>607</v>
      </c>
      <c r="C172" s="35" t="s">
        <v>32</v>
      </c>
      <c r="D172" s="43" t="s">
        <v>679</v>
      </c>
      <c r="E172" s="5">
        <v>2010</v>
      </c>
      <c r="F172" s="5" t="s">
        <v>43</v>
      </c>
      <c r="G172" s="17" t="s">
        <v>34</v>
      </c>
      <c r="H172" s="17" t="s">
        <v>32</v>
      </c>
      <c r="I172" s="17" t="s">
        <v>34</v>
      </c>
      <c r="J172" s="17" t="s">
        <v>34</v>
      </c>
      <c r="K172" s="36" t="s">
        <v>34</v>
      </c>
      <c r="L172" s="49" t="s">
        <v>34</v>
      </c>
      <c r="M172" s="17" t="s">
        <v>34</v>
      </c>
      <c r="N172" s="17" t="s">
        <v>34</v>
      </c>
      <c r="O172" s="36" t="s">
        <v>34</v>
      </c>
      <c r="P172" s="49" t="s">
        <v>34</v>
      </c>
      <c r="Q172" s="17" t="s">
        <v>34</v>
      </c>
      <c r="R172" s="17" t="s">
        <v>32</v>
      </c>
      <c r="S172" s="36" t="s">
        <v>34</v>
      </c>
      <c r="T172" s="52" t="s">
        <v>464</v>
      </c>
      <c r="U172" s="20" t="s">
        <v>681</v>
      </c>
      <c r="V172" s="92" t="s">
        <v>1725</v>
      </c>
      <c r="W172" s="86"/>
    </row>
    <row r="173" spans="1:23" ht="13.5" customHeight="1" x14ac:dyDescent="0.25">
      <c r="A173" s="9" t="s">
        <v>682</v>
      </c>
      <c r="B173" s="5" t="s">
        <v>607</v>
      </c>
      <c r="C173" s="35" t="s">
        <v>32</v>
      </c>
      <c r="D173" s="43" t="s">
        <v>683</v>
      </c>
      <c r="E173" s="5">
        <v>2010</v>
      </c>
      <c r="F173" s="5" t="s">
        <v>43</v>
      </c>
      <c r="G173" s="17" t="s">
        <v>34</v>
      </c>
      <c r="H173" s="17" t="s">
        <v>32</v>
      </c>
      <c r="I173" s="17" t="s">
        <v>34</v>
      </c>
      <c r="J173" s="17" t="s">
        <v>34</v>
      </c>
      <c r="K173" s="36" t="s">
        <v>34</v>
      </c>
      <c r="L173" s="49" t="s">
        <v>34</v>
      </c>
      <c r="M173" s="17" t="s">
        <v>34</v>
      </c>
      <c r="N173" s="17" t="s">
        <v>34</v>
      </c>
      <c r="O173" s="36" t="s">
        <v>34</v>
      </c>
      <c r="P173" s="49" t="s">
        <v>34</v>
      </c>
      <c r="Q173" s="17" t="s">
        <v>34</v>
      </c>
      <c r="R173" s="17" t="s">
        <v>32</v>
      </c>
      <c r="S173" s="36" t="s">
        <v>34</v>
      </c>
      <c r="T173" s="52" t="s">
        <v>220</v>
      </c>
      <c r="U173" s="20" t="s">
        <v>684</v>
      </c>
      <c r="V173" s="92" t="s">
        <v>1726</v>
      </c>
      <c r="W173" s="86"/>
    </row>
    <row r="174" spans="1:23" ht="13.5" customHeight="1" x14ac:dyDescent="0.25">
      <c r="A174" s="9" t="s">
        <v>685</v>
      </c>
      <c r="B174" s="5" t="s">
        <v>607</v>
      </c>
      <c r="C174" s="35" t="s">
        <v>32</v>
      </c>
      <c r="D174" s="43" t="s">
        <v>645</v>
      </c>
      <c r="E174" s="5">
        <v>2010</v>
      </c>
      <c r="F174" s="5" t="s">
        <v>43</v>
      </c>
      <c r="G174" s="17" t="s">
        <v>34</v>
      </c>
      <c r="H174" s="17" t="s">
        <v>32</v>
      </c>
      <c r="I174" s="17" t="s">
        <v>34</v>
      </c>
      <c r="J174" s="17" t="s">
        <v>34</v>
      </c>
      <c r="K174" s="36" t="s">
        <v>34</v>
      </c>
      <c r="L174" s="49" t="s">
        <v>34</v>
      </c>
      <c r="M174" s="17" t="s">
        <v>34</v>
      </c>
      <c r="N174" s="17" t="s">
        <v>34</v>
      </c>
      <c r="O174" s="36" t="s">
        <v>34</v>
      </c>
      <c r="P174" s="49" t="s">
        <v>34</v>
      </c>
      <c r="Q174" s="17" t="s">
        <v>34</v>
      </c>
      <c r="R174" s="17" t="s">
        <v>32</v>
      </c>
      <c r="S174" s="36" t="s">
        <v>34</v>
      </c>
      <c r="T174" s="52" t="s">
        <v>688</v>
      </c>
      <c r="U174" s="20" t="s">
        <v>689</v>
      </c>
      <c r="V174" s="92" t="s">
        <v>1727</v>
      </c>
      <c r="W174" s="86"/>
    </row>
    <row r="175" spans="1:23" ht="13.5" customHeight="1" x14ac:dyDescent="0.25">
      <c r="A175" s="9" t="s">
        <v>690</v>
      </c>
      <c r="B175" s="5" t="s">
        <v>607</v>
      </c>
      <c r="C175" s="35" t="s">
        <v>32</v>
      </c>
      <c r="D175" s="43" t="s">
        <v>691</v>
      </c>
      <c r="E175" s="5">
        <v>2010</v>
      </c>
      <c r="F175" s="5" t="s">
        <v>43</v>
      </c>
      <c r="G175" s="17" t="s">
        <v>34</v>
      </c>
      <c r="H175" s="17" t="s">
        <v>32</v>
      </c>
      <c r="I175" s="17" t="s">
        <v>34</v>
      </c>
      <c r="J175" s="17" t="s">
        <v>34</v>
      </c>
      <c r="K175" s="36" t="s">
        <v>34</v>
      </c>
      <c r="L175" s="49" t="s">
        <v>34</v>
      </c>
      <c r="M175" s="17" t="s">
        <v>34</v>
      </c>
      <c r="N175" s="17" t="s">
        <v>34</v>
      </c>
      <c r="O175" s="36" t="s">
        <v>34</v>
      </c>
      <c r="P175" s="49" t="s">
        <v>34</v>
      </c>
      <c r="Q175" s="17" t="s">
        <v>34</v>
      </c>
      <c r="R175" s="17" t="s">
        <v>32</v>
      </c>
      <c r="S175" s="36" t="s">
        <v>34</v>
      </c>
      <c r="T175" s="52" t="s">
        <v>692</v>
      </c>
      <c r="U175" s="20" t="s">
        <v>693</v>
      </c>
      <c r="V175" s="92" t="s">
        <v>694</v>
      </c>
      <c r="W175" s="86"/>
    </row>
    <row r="176" spans="1:23" ht="13.5" customHeight="1" x14ac:dyDescent="0.25">
      <c r="A176" s="9" t="s">
        <v>695</v>
      </c>
      <c r="B176" s="5" t="s">
        <v>607</v>
      </c>
      <c r="C176" s="35" t="s">
        <v>32</v>
      </c>
      <c r="D176" s="43" t="s">
        <v>696</v>
      </c>
      <c r="E176" s="5">
        <v>2009</v>
      </c>
      <c r="F176" s="5" t="s">
        <v>45</v>
      </c>
      <c r="G176" s="17" t="s">
        <v>34</v>
      </c>
      <c r="H176" s="17" t="s">
        <v>34</v>
      </c>
      <c r="I176" s="17" t="s">
        <v>34</v>
      </c>
      <c r="J176" s="17" t="s">
        <v>32</v>
      </c>
      <c r="K176" s="36" t="s">
        <v>34</v>
      </c>
      <c r="L176" s="49" t="s">
        <v>34</v>
      </c>
      <c r="M176" s="17" t="s">
        <v>34</v>
      </c>
      <c r="N176" s="17" t="s">
        <v>34</v>
      </c>
      <c r="O176" s="36" t="s">
        <v>34</v>
      </c>
      <c r="P176" s="49" t="s">
        <v>34</v>
      </c>
      <c r="Q176" s="5" t="s">
        <v>32</v>
      </c>
      <c r="R176" s="17" t="s">
        <v>32</v>
      </c>
      <c r="S176" s="36" t="s">
        <v>34</v>
      </c>
      <c r="T176" s="52" t="s">
        <v>66</v>
      </c>
      <c r="U176" s="20" t="s">
        <v>697</v>
      </c>
      <c r="V176" s="93" t="str">
        <f>HYPERLINK("http://www.dsbn.edu.on.ca/uploadedFiles/DSBN_Policy/Administration/Policy-A-18.pdf","http://www.dsbn.edu.on.ca/uploadedFiles/DSBN_Policy/Administration/Policy-A-18.pdf")</f>
        <v>http://www.dsbn.edu.on.ca/uploadedFiles/DSBN_Policy/Administration/Policy-A-18.pdf</v>
      </c>
      <c r="W176" s="86"/>
    </row>
    <row r="177" spans="1:23" ht="13.5" customHeight="1" x14ac:dyDescent="0.25">
      <c r="A177" s="9" t="s">
        <v>695</v>
      </c>
      <c r="B177" s="5" t="s">
        <v>607</v>
      </c>
      <c r="C177" s="35" t="s">
        <v>32</v>
      </c>
      <c r="D177" s="43" t="s">
        <v>699</v>
      </c>
      <c r="E177" s="5">
        <v>2011</v>
      </c>
      <c r="F177" s="5" t="s">
        <v>43</v>
      </c>
      <c r="G177" s="17" t="s">
        <v>34</v>
      </c>
      <c r="H177" s="17" t="s">
        <v>32</v>
      </c>
      <c r="I177" s="17" t="s">
        <v>34</v>
      </c>
      <c r="J177" s="17" t="s">
        <v>34</v>
      </c>
      <c r="K177" s="36" t="s">
        <v>34</v>
      </c>
      <c r="L177" s="49" t="s">
        <v>34</v>
      </c>
      <c r="M177" s="17" t="s">
        <v>34</v>
      </c>
      <c r="N177" s="17" t="s">
        <v>34</v>
      </c>
      <c r="O177" s="36" t="s">
        <v>34</v>
      </c>
      <c r="P177" s="49" t="s">
        <v>34</v>
      </c>
      <c r="Q177" s="17" t="s">
        <v>34</v>
      </c>
      <c r="R177" s="17" t="s">
        <v>32</v>
      </c>
      <c r="S177" s="36" t="s">
        <v>34</v>
      </c>
      <c r="T177" s="42" t="s">
        <v>66</v>
      </c>
      <c r="U177" s="7" t="s">
        <v>700</v>
      </c>
      <c r="V177" s="94" t="s">
        <v>1465</v>
      </c>
      <c r="W177" s="86"/>
    </row>
    <row r="178" spans="1:23" ht="13.5" customHeight="1" x14ac:dyDescent="0.25">
      <c r="A178" s="9" t="s">
        <v>701</v>
      </c>
      <c r="B178" s="5" t="s">
        <v>607</v>
      </c>
      <c r="C178" s="35" t="s">
        <v>32</v>
      </c>
      <c r="D178" s="43" t="s">
        <v>702</v>
      </c>
      <c r="E178" s="5">
        <v>2010</v>
      </c>
      <c r="F178" s="5" t="s">
        <v>43</v>
      </c>
      <c r="G178" s="17" t="s">
        <v>34</v>
      </c>
      <c r="H178" s="17" t="s">
        <v>32</v>
      </c>
      <c r="I178" s="17" t="s">
        <v>34</v>
      </c>
      <c r="J178" s="17" t="s">
        <v>34</v>
      </c>
      <c r="K178" s="36" t="s">
        <v>34</v>
      </c>
      <c r="L178" s="49" t="s">
        <v>34</v>
      </c>
      <c r="M178" s="17" t="s">
        <v>34</v>
      </c>
      <c r="N178" s="17" t="s">
        <v>34</v>
      </c>
      <c r="O178" s="36" t="s">
        <v>34</v>
      </c>
      <c r="P178" s="49" t="s">
        <v>34</v>
      </c>
      <c r="Q178" s="17" t="s">
        <v>34</v>
      </c>
      <c r="R178" s="17" t="s">
        <v>32</v>
      </c>
      <c r="S178" s="36" t="s">
        <v>34</v>
      </c>
      <c r="T178" s="52" t="s">
        <v>66</v>
      </c>
      <c r="U178" s="20" t="s">
        <v>703</v>
      </c>
      <c r="V178" s="92" t="s">
        <v>1728</v>
      </c>
      <c r="W178" s="86"/>
    </row>
    <row r="179" spans="1:23" ht="13.5" customHeight="1" x14ac:dyDescent="0.25">
      <c r="A179" s="9" t="s">
        <v>706</v>
      </c>
      <c r="B179" s="5" t="s">
        <v>607</v>
      </c>
      <c r="C179" s="35" t="s">
        <v>32</v>
      </c>
      <c r="D179" s="43" t="s">
        <v>707</v>
      </c>
      <c r="E179" s="5">
        <v>2011</v>
      </c>
      <c r="F179" s="5" t="s">
        <v>45</v>
      </c>
      <c r="G179" s="17" t="s">
        <v>34</v>
      </c>
      <c r="H179" s="17" t="s">
        <v>34</v>
      </c>
      <c r="I179" s="17" t="s">
        <v>34</v>
      </c>
      <c r="J179" s="17" t="s">
        <v>32</v>
      </c>
      <c r="K179" s="36" t="s">
        <v>34</v>
      </c>
      <c r="L179" s="49" t="s">
        <v>34</v>
      </c>
      <c r="M179" s="17" t="s">
        <v>34</v>
      </c>
      <c r="N179" s="17" t="s">
        <v>34</v>
      </c>
      <c r="O179" s="36" t="s">
        <v>34</v>
      </c>
      <c r="P179" s="49" t="s">
        <v>34</v>
      </c>
      <c r="Q179" s="17" t="s">
        <v>34</v>
      </c>
      <c r="R179" s="17" t="s">
        <v>32</v>
      </c>
      <c r="S179" s="36" t="s">
        <v>34</v>
      </c>
      <c r="T179" s="42" t="s">
        <v>66</v>
      </c>
      <c r="U179" s="7" t="s">
        <v>708</v>
      </c>
      <c r="V179" s="94" t="s">
        <v>1466</v>
      </c>
      <c r="W179" s="86"/>
    </row>
    <row r="180" spans="1:23" ht="13.5" customHeight="1" x14ac:dyDescent="0.25">
      <c r="A180" s="9" t="s">
        <v>706</v>
      </c>
      <c r="B180" s="5" t="s">
        <v>607</v>
      </c>
      <c r="C180" s="35" t="s">
        <v>32</v>
      </c>
      <c r="D180" s="43" t="s">
        <v>709</v>
      </c>
      <c r="E180" s="5">
        <v>1993</v>
      </c>
      <c r="F180" s="5" t="s">
        <v>46</v>
      </c>
      <c r="G180" s="17" t="s">
        <v>34</v>
      </c>
      <c r="H180" s="17" t="s">
        <v>34</v>
      </c>
      <c r="I180" s="17" t="s">
        <v>34</v>
      </c>
      <c r="J180" s="17" t="s">
        <v>34</v>
      </c>
      <c r="K180" s="36" t="s">
        <v>32</v>
      </c>
      <c r="L180" s="49" t="s">
        <v>34</v>
      </c>
      <c r="M180" s="17" t="s">
        <v>34</v>
      </c>
      <c r="N180" s="17" t="s">
        <v>32</v>
      </c>
      <c r="O180" s="36" t="s">
        <v>34</v>
      </c>
      <c r="P180" s="49" t="s">
        <v>34</v>
      </c>
      <c r="Q180" s="17" t="s">
        <v>34</v>
      </c>
      <c r="R180" s="17" t="s">
        <v>32</v>
      </c>
      <c r="S180" s="36" t="s">
        <v>34</v>
      </c>
      <c r="T180" s="52" t="s">
        <v>66</v>
      </c>
      <c r="U180" s="20" t="s">
        <v>711</v>
      </c>
      <c r="V180" s="93" t="str">
        <f>HYPERLINK("http://www.dpcdsb.org/NR/rdonlyres/968A5950-6EC9-41F5-AC7D-B146380BA78C/121610/0406.pdf","http://www.dpcdsb.org/NR/rdonlyres/968A5950-6EC9-41F5-AC7D-B146380BA78C/121610/0406.pdf")</f>
        <v>http://www.dpcdsb.org/NR/rdonlyres/968A5950-6EC9-41F5-AC7D-B146380BA78C/121610/0406.pdf</v>
      </c>
      <c r="W180" s="86"/>
    </row>
    <row r="181" spans="1:23" ht="13.5" customHeight="1" x14ac:dyDescent="0.25">
      <c r="A181" s="9" t="s">
        <v>712</v>
      </c>
      <c r="B181" s="5" t="s">
        <v>607</v>
      </c>
      <c r="C181" s="35" t="s">
        <v>32</v>
      </c>
      <c r="D181" s="43" t="s">
        <v>713</v>
      </c>
      <c r="E181" s="5">
        <v>2010</v>
      </c>
      <c r="F181" s="5" t="s">
        <v>43</v>
      </c>
      <c r="G181" s="17" t="s">
        <v>34</v>
      </c>
      <c r="H181" s="17" t="s">
        <v>32</v>
      </c>
      <c r="I181" s="17" t="s">
        <v>34</v>
      </c>
      <c r="J181" s="17" t="s">
        <v>34</v>
      </c>
      <c r="K181" s="36" t="s">
        <v>34</v>
      </c>
      <c r="L181" s="49" t="s">
        <v>34</v>
      </c>
      <c r="M181" s="17" t="s">
        <v>34</v>
      </c>
      <c r="N181" s="17" t="s">
        <v>34</v>
      </c>
      <c r="O181" s="36" t="s">
        <v>34</v>
      </c>
      <c r="P181" s="49" t="s">
        <v>34</v>
      </c>
      <c r="Q181" s="17" t="s">
        <v>34</v>
      </c>
      <c r="R181" s="17" t="s">
        <v>32</v>
      </c>
      <c r="S181" s="36" t="s">
        <v>34</v>
      </c>
      <c r="T181" s="52" t="s">
        <v>66</v>
      </c>
      <c r="U181" s="20" t="s">
        <v>714</v>
      </c>
      <c r="V181" s="92" t="s">
        <v>1729</v>
      </c>
      <c r="W181" s="86"/>
    </row>
    <row r="182" spans="1:23" ht="13.5" customHeight="1" x14ac:dyDescent="0.25">
      <c r="A182" s="9" t="s">
        <v>715</v>
      </c>
      <c r="B182" s="5" t="s">
        <v>607</v>
      </c>
      <c r="C182" s="35" t="s">
        <v>32</v>
      </c>
      <c r="D182" s="43" t="s">
        <v>204</v>
      </c>
      <c r="E182" s="5">
        <v>2012</v>
      </c>
      <c r="F182" s="5" t="s">
        <v>92</v>
      </c>
      <c r="G182" s="17" t="s">
        <v>34</v>
      </c>
      <c r="H182" s="17" t="s">
        <v>32</v>
      </c>
      <c r="I182" s="17" t="s">
        <v>32</v>
      </c>
      <c r="J182" s="17" t="s">
        <v>34</v>
      </c>
      <c r="K182" s="36" t="s">
        <v>32</v>
      </c>
      <c r="L182" s="49" t="s">
        <v>34</v>
      </c>
      <c r="M182" s="17" t="s">
        <v>34</v>
      </c>
      <c r="N182" s="17" t="s">
        <v>32</v>
      </c>
      <c r="O182" s="36" t="s">
        <v>34</v>
      </c>
      <c r="P182" s="49" t="s">
        <v>34</v>
      </c>
      <c r="Q182" s="17" t="s">
        <v>34</v>
      </c>
      <c r="R182" s="17" t="s">
        <v>34</v>
      </c>
      <c r="S182" s="36" t="s">
        <v>32</v>
      </c>
      <c r="T182" s="52" t="s">
        <v>153</v>
      </c>
      <c r="U182" s="20" t="s">
        <v>716</v>
      </c>
      <c r="V182" s="93" t="str">
        <f>HYPERLINK("http://www.ddsb.ca/Programs/OutdoorEducation/Pages/default.aspx","http://www.ddsb.ca/Programs/OutdoorEducation/Pages/default.aspx")</f>
        <v>http://www.ddsb.ca/Programs/OutdoorEducation/Pages/default.aspx</v>
      </c>
      <c r="W182" s="86"/>
    </row>
    <row r="183" spans="1:23" ht="13.5" customHeight="1" x14ac:dyDescent="0.25">
      <c r="A183" s="9" t="s">
        <v>715</v>
      </c>
      <c r="B183" s="5" t="s">
        <v>607</v>
      </c>
      <c r="C183" s="35" t="s">
        <v>32</v>
      </c>
      <c r="D183" s="43" t="s">
        <v>75</v>
      </c>
      <c r="E183" s="5" t="s">
        <v>35</v>
      </c>
      <c r="F183" s="5" t="s">
        <v>717</v>
      </c>
      <c r="G183" s="17" t="s">
        <v>34</v>
      </c>
      <c r="H183" s="17" t="s">
        <v>32</v>
      </c>
      <c r="I183" s="17" t="s">
        <v>34</v>
      </c>
      <c r="J183" s="17" t="s">
        <v>34</v>
      </c>
      <c r="K183" s="36" t="s">
        <v>32</v>
      </c>
      <c r="L183" s="49" t="s">
        <v>34</v>
      </c>
      <c r="M183" s="17" t="s">
        <v>32</v>
      </c>
      <c r="N183" s="17" t="s">
        <v>32</v>
      </c>
      <c r="O183" s="36" t="s">
        <v>32</v>
      </c>
      <c r="P183" s="49" t="s">
        <v>34</v>
      </c>
      <c r="Q183" s="17" t="s">
        <v>34</v>
      </c>
      <c r="R183" s="17" t="s">
        <v>34</v>
      </c>
      <c r="S183" s="36" t="s">
        <v>32</v>
      </c>
      <c r="T183" s="52" t="s">
        <v>153</v>
      </c>
      <c r="U183" s="7" t="s">
        <v>17</v>
      </c>
      <c r="V183" s="94" t="s">
        <v>1467</v>
      </c>
      <c r="W183" s="86"/>
    </row>
    <row r="184" spans="1:23" ht="13.5" customHeight="1" x14ac:dyDescent="0.25">
      <c r="A184" s="9" t="s">
        <v>718</v>
      </c>
      <c r="B184" s="5" t="s">
        <v>607</v>
      </c>
      <c r="C184" s="35" t="s">
        <v>32</v>
      </c>
      <c r="D184" s="43" t="s">
        <v>719</v>
      </c>
      <c r="E184" s="5">
        <v>2010</v>
      </c>
      <c r="F184" s="5" t="s">
        <v>720</v>
      </c>
      <c r="G184" s="17" t="s">
        <v>34</v>
      </c>
      <c r="H184" s="17" t="s">
        <v>32</v>
      </c>
      <c r="I184" s="17" t="s">
        <v>34</v>
      </c>
      <c r="J184" s="17" t="s">
        <v>32</v>
      </c>
      <c r="K184" s="36" t="s">
        <v>34</v>
      </c>
      <c r="L184" s="49" t="s">
        <v>34</v>
      </c>
      <c r="M184" s="17" t="s">
        <v>34</v>
      </c>
      <c r="N184" s="17" t="s">
        <v>34</v>
      </c>
      <c r="O184" s="36" t="s">
        <v>34</v>
      </c>
      <c r="P184" s="49" t="s">
        <v>34</v>
      </c>
      <c r="Q184" s="17" t="s">
        <v>34</v>
      </c>
      <c r="R184" s="17" t="s">
        <v>32</v>
      </c>
      <c r="S184" s="36" t="s">
        <v>34</v>
      </c>
      <c r="T184" s="52" t="s">
        <v>66</v>
      </c>
      <c r="U184" s="7" t="s">
        <v>723</v>
      </c>
      <c r="V184" s="94" t="s">
        <v>1468</v>
      </c>
      <c r="W184" s="86"/>
    </row>
    <row r="185" spans="1:23" ht="13.5" customHeight="1" x14ac:dyDescent="0.25">
      <c r="A185" s="9" t="s">
        <v>718</v>
      </c>
      <c r="B185" s="5" t="s">
        <v>607</v>
      </c>
      <c r="C185" s="35" t="s">
        <v>32</v>
      </c>
      <c r="D185" s="43" t="s">
        <v>724</v>
      </c>
      <c r="E185" s="5">
        <v>2013</v>
      </c>
      <c r="F185" s="5" t="s">
        <v>46</v>
      </c>
      <c r="G185" s="17" t="s">
        <v>34</v>
      </c>
      <c r="H185" s="17" t="s">
        <v>34</v>
      </c>
      <c r="I185" s="17" t="s">
        <v>34</v>
      </c>
      <c r="J185" s="17" t="s">
        <v>34</v>
      </c>
      <c r="K185" s="36" t="s">
        <v>32</v>
      </c>
      <c r="L185" s="49" t="s">
        <v>34</v>
      </c>
      <c r="M185" s="17" t="s">
        <v>34</v>
      </c>
      <c r="N185" s="17" t="s">
        <v>32</v>
      </c>
      <c r="O185" s="36" t="s">
        <v>34</v>
      </c>
      <c r="P185" s="49" t="s">
        <v>34</v>
      </c>
      <c r="Q185" s="17" t="s">
        <v>34</v>
      </c>
      <c r="R185" s="17" t="s">
        <v>32</v>
      </c>
      <c r="S185" s="36" t="s">
        <v>34</v>
      </c>
      <c r="T185" s="52" t="s">
        <v>66</v>
      </c>
      <c r="U185" s="20" t="s">
        <v>725</v>
      </c>
      <c r="V185" s="93" t="str">
        <f>HYPERLINK("http://www.granderie.ca/Board/Bylaws%2c%20Policies%20and%20Procedures/Documents/FT10%20green%20school%20construction.pdf","http://www.granderie.ca/Board/Bylaws%2c%20Policies%20and%20Procedures/Documents/FT10%20green%20school%20construction.pdf")</f>
        <v>http://www.granderie.ca/Board/Bylaws%2c%20Policies%20and%20Procedures/Documents/FT10%20green%20school%20construction.pdf</v>
      </c>
      <c r="W185" s="86"/>
    </row>
    <row r="186" spans="1:23" ht="13.5" customHeight="1" x14ac:dyDescent="0.25">
      <c r="A186" s="9" t="s">
        <v>727</v>
      </c>
      <c r="B186" s="5" t="s">
        <v>607</v>
      </c>
      <c r="C186" s="35" t="s">
        <v>32</v>
      </c>
      <c r="D186" s="43" t="s">
        <v>728</v>
      </c>
      <c r="E186" s="5">
        <v>2011</v>
      </c>
      <c r="F186" s="5" t="s">
        <v>45</v>
      </c>
      <c r="G186" s="17" t="s">
        <v>34</v>
      </c>
      <c r="H186" s="17" t="s">
        <v>34</v>
      </c>
      <c r="I186" s="17" t="s">
        <v>34</v>
      </c>
      <c r="J186" s="17" t="s">
        <v>32</v>
      </c>
      <c r="K186" s="36" t="s">
        <v>34</v>
      </c>
      <c r="L186" s="49" t="s">
        <v>34</v>
      </c>
      <c r="M186" s="17" t="s">
        <v>34</v>
      </c>
      <c r="N186" s="17" t="s">
        <v>34</v>
      </c>
      <c r="O186" s="36" t="s">
        <v>34</v>
      </c>
      <c r="P186" s="49" t="s">
        <v>34</v>
      </c>
      <c r="Q186" s="17" t="s">
        <v>34</v>
      </c>
      <c r="R186" s="17" t="s">
        <v>32</v>
      </c>
      <c r="S186" s="36" t="s">
        <v>34</v>
      </c>
      <c r="T186" s="42" t="s">
        <v>66</v>
      </c>
      <c r="U186" s="7" t="s">
        <v>729</v>
      </c>
      <c r="V186" s="94" t="s">
        <v>1470</v>
      </c>
      <c r="W186" s="86"/>
    </row>
    <row r="187" spans="1:23" ht="13.5" customHeight="1" x14ac:dyDescent="0.25">
      <c r="A187" s="9" t="s">
        <v>727</v>
      </c>
      <c r="B187" s="5" t="s">
        <v>607</v>
      </c>
      <c r="C187" s="35" t="s">
        <v>32</v>
      </c>
      <c r="D187" s="43" t="s">
        <v>730</v>
      </c>
      <c r="E187" s="5">
        <v>2010</v>
      </c>
      <c r="F187" s="5" t="s">
        <v>731</v>
      </c>
      <c r="G187" s="17" t="s">
        <v>34</v>
      </c>
      <c r="H187" s="17" t="s">
        <v>32</v>
      </c>
      <c r="I187" s="5" t="s">
        <v>32</v>
      </c>
      <c r="J187" s="5" t="s">
        <v>32</v>
      </c>
      <c r="K187" s="36" t="s">
        <v>34</v>
      </c>
      <c r="L187" s="49" t="s">
        <v>34</v>
      </c>
      <c r="M187" s="17" t="s">
        <v>34</v>
      </c>
      <c r="N187" s="17" t="s">
        <v>34</v>
      </c>
      <c r="O187" s="36" t="s">
        <v>34</v>
      </c>
      <c r="P187" s="49" t="s">
        <v>34</v>
      </c>
      <c r="Q187" s="17" t="s">
        <v>34</v>
      </c>
      <c r="R187" s="17" t="s">
        <v>32</v>
      </c>
      <c r="S187" s="36" t="s">
        <v>34</v>
      </c>
      <c r="T187" s="42" t="s">
        <v>66</v>
      </c>
      <c r="U187" s="20" t="s">
        <v>750</v>
      </c>
      <c r="V187" s="93" t="str">
        <f>HYPERLINK("https://publicboard.ca/Board/Policies-Regulations/Documents/Environmental%20Ed%20and%20Stewardship%20R-PR-09.pdf","https://publicboard.ca/Board/Policies-Regulations/Documents/Environmental%20Ed%20and%20Stewardship%20R-PR-09.pdf")</f>
        <v>https://publicboard.ca/Board/Policies-Regulations/Documents/Environmental%20Ed%20and%20Stewardship%20R-PR-09.pdf</v>
      </c>
      <c r="W187" s="86"/>
    </row>
    <row r="188" spans="1:23" ht="13.5" customHeight="1" x14ac:dyDescent="0.25">
      <c r="A188" s="9" t="s">
        <v>754</v>
      </c>
      <c r="B188" s="5" t="s">
        <v>607</v>
      </c>
      <c r="C188" s="35" t="s">
        <v>32</v>
      </c>
      <c r="D188" s="43" t="s">
        <v>755</v>
      </c>
      <c r="E188" s="5">
        <v>2010</v>
      </c>
      <c r="F188" s="5" t="s">
        <v>45</v>
      </c>
      <c r="G188" s="17" t="s">
        <v>34</v>
      </c>
      <c r="H188" s="17" t="s">
        <v>34</v>
      </c>
      <c r="I188" s="17" t="s">
        <v>34</v>
      </c>
      <c r="J188" s="17" t="s">
        <v>32</v>
      </c>
      <c r="K188" s="36" t="s">
        <v>34</v>
      </c>
      <c r="L188" s="49" t="s">
        <v>34</v>
      </c>
      <c r="M188" s="17" t="s">
        <v>34</v>
      </c>
      <c r="N188" s="17" t="s">
        <v>34</v>
      </c>
      <c r="O188" s="36" t="s">
        <v>34</v>
      </c>
      <c r="P188" s="49" t="s">
        <v>34</v>
      </c>
      <c r="Q188" s="17" t="s">
        <v>34</v>
      </c>
      <c r="R188" s="17" t="s">
        <v>32</v>
      </c>
      <c r="S188" s="36" t="s">
        <v>34</v>
      </c>
      <c r="T188" s="52" t="s">
        <v>66</v>
      </c>
      <c r="U188" s="20" t="s">
        <v>756</v>
      </c>
      <c r="V188" s="92" t="s">
        <v>1730</v>
      </c>
      <c r="W188" s="86"/>
    </row>
    <row r="189" spans="1:23" ht="13.5" customHeight="1" x14ac:dyDescent="0.25">
      <c r="A189" s="9" t="s">
        <v>757</v>
      </c>
      <c r="B189" s="5" t="s">
        <v>607</v>
      </c>
      <c r="C189" s="35" t="s">
        <v>32</v>
      </c>
      <c r="D189" s="43" t="s">
        <v>758</v>
      </c>
      <c r="E189" s="5">
        <v>2011</v>
      </c>
      <c r="F189" s="5" t="s">
        <v>45</v>
      </c>
      <c r="G189" s="17" t="s">
        <v>34</v>
      </c>
      <c r="H189" s="17" t="s">
        <v>34</v>
      </c>
      <c r="I189" s="5" t="s">
        <v>34</v>
      </c>
      <c r="J189" s="17" t="s">
        <v>32</v>
      </c>
      <c r="K189" s="36" t="s">
        <v>34</v>
      </c>
      <c r="L189" s="49" t="s">
        <v>34</v>
      </c>
      <c r="M189" s="17" t="s">
        <v>34</v>
      </c>
      <c r="N189" s="17" t="s">
        <v>34</v>
      </c>
      <c r="O189" s="36" t="s">
        <v>34</v>
      </c>
      <c r="P189" s="49" t="s">
        <v>34</v>
      </c>
      <c r="Q189" s="5" t="s">
        <v>32</v>
      </c>
      <c r="R189" s="17" t="s">
        <v>32</v>
      </c>
      <c r="S189" s="36" t="s">
        <v>34</v>
      </c>
      <c r="T189" s="52" t="s">
        <v>66</v>
      </c>
      <c r="U189" s="7" t="s">
        <v>759</v>
      </c>
      <c r="V189" s="94" t="s">
        <v>1469</v>
      </c>
      <c r="W189" s="86"/>
    </row>
    <row r="190" spans="1:23" ht="13.5" customHeight="1" x14ac:dyDescent="0.25">
      <c r="A190" s="9" t="s">
        <v>757</v>
      </c>
      <c r="B190" s="5" t="s">
        <v>607</v>
      </c>
      <c r="C190" s="35" t="s">
        <v>32</v>
      </c>
      <c r="D190" s="43" t="s">
        <v>760</v>
      </c>
      <c r="E190" s="5">
        <v>2013</v>
      </c>
      <c r="F190" s="5" t="s">
        <v>46</v>
      </c>
      <c r="G190" s="17" t="s">
        <v>34</v>
      </c>
      <c r="H190" s="17" t="s">
        <v>34</v>
      </c>
      <c r="I190" s="17" t="s">
        <v>34</v>
      </c>
      <c r="J190" s="17" t="s">
        <v>34</v>
      </c>
      <c r="K190" s="36" t="s">
        <v>32</v>
      </c>
      <c r="L190" s="49" t="s">
        <v>34</v>
      </c>
      <c r="M190" s="17" t="s">
        <v>34</v>
      </c>
      <c r="N190" s="17" t="s">
        <v>32</v>
      </c>
      <c r="O190" s="36" t="s">
        <v>34</v>
      </c>
      <c r="P190" s="49" t="s">
        <v>34</v>
      </c>
      <c r="Q190" s="17" t="s">
        <v>34</v>
      </c>
      <c r="R190" s="17" t="s">
        <v>32</v>
      </c>
      <c r="S190" s="36" t="s">
        <v>34</v>
      </c>
      <c r="T190" s="52" t="s">
        <v>66</v>
      </c>
      <c r="U190" s="20" t="s">
        <v>761</v>
      </c>
      <c r="V190" s="93" t="str">
        <f>HYPERLINK("http://www.hdsb.ca/Policy/School%20Ground%20Greening.pdf","http://www.hdsb.ca/Policy/School%20Ground%20Greening.pdf")</f>
        <v>http://www.hdsb.ca/Policy/School%20Ground%20Greening.pdf</v>
      </c>
      <c r="W190" s="86"/>
    </row>
    <row r="191" spans="1:23" ht="13.5" customHeight="1" x14ac:dyDescent="0.25">
      <c r="A191" s="9" t="s">
        <v>763</v>
      </c>
      <c r="B191" s="5" t="s">
        <v>607</v>
      </c>
      <c r="C191" s="35" t="s">
        <v>32</v>
      </c>
      <c r="D191" s="43" t="s">
        <v>764</v>
      </c>
      <c r="E191" s="5">
        <v>2003</v>
      </c>
      <c r="F191" s="5" t="s">
        <v>765</v>
      </c>
      <c r="G191" s="17" t="s">
        <v>34</v>
      </c>
      <c r="H191" s="5" t="s">
        <v>32</v>
      </c>
      <c r="I191" s="17" t="s">
        <v>34</v>
      </c>
      <c r="J191" s="17" t="s">
        <v>34</v>
      </c>
      <c r="K191" s="36" t="s">
        <v>32</v>
      </c>
      <c r="L191" s="49" t="s">
        <v>34</v>
      </c>
      <c r="M191" s="17" t="s">
        <v>32</v>
      </c>
      <c r="N191" s="17" t="s">
        <v>32</v>
      </c>
      <c r="O191" s="36" t="s">
        <v>34</v>
      </c>
      <c r="P191" s="49" t="s">
        <v>34</v>
      </c>
      <c r="Q191" s="17" t="s">
        <v>34</v>
      </c>
      <c r="R191" s="17" t="s">
        <v>32</v>
      </c>
      <c r="S191" s="36" t="s">
        <v>34</v>
      </c>
      <c r="T191" s="52" t="s">
        <v>66</v>
      </c>
      <c r="U191" s="20" t="s">
        <v>766</v>
      </c>
      <c r="V191" s="92" t="s">
        <v>1731</v>
      </c>
      <c r="W191" s="86"/>
    </row>
    <row r="192" spans="1:23" ht="13.5" customHeight="1" x14ac:dyDescent="0.25">
      <c r="A192" s="9" t="s">
        <v>767</v>
      </c>
      <c r="B192" s="5" t="s">
        <v>607</v>
      </c>
      <c r="C192" s="35" t="s">
        <v>32</v>
      </c>
      <c r="D192" s="43" t="s">
        <v>768</v>
      </c>
      <c r="E192" s="5">
        <v>2011</v>
      </c>
      <c r="F192" s="5" t="s">
        <v>45</v>
      </c>
      <c r="G192" s="17" t="s">
        <v>34</v>
      </c>
      <c r="H192" s="17" t="s">
        <v>34</v>
      </c>
      <c r="I192" s="17" t="s">
        <v>34</v>
      </c>
      <c r="J192" s="17" t="s">
        <v>32</v>
      </c>
      <c r="K192" s="36" t="s">
        <v>34</v>
      </c>
      <c r="L192" s="49" t="s">
        <v>34</v>
      </c>
      <c r="M192" s="17" t="s">
        <v>34</v>
      </c>
      <c r="N192" s="17" t="s">
        <v>34</v>
      </c>
      <c r="O192" s="36" t="s">
        <v>34</v>
      </c>
      <c r="P192" s="49" t="s">
        <v>34</v>
      </c>
      <c r="Q192" s="17" t="s">
        <v>34</v>
      </c>
      <c r="R192" s="17" t="s">
        <v>32</v>
      </c>
      <c r="S192" s="36" t="s">
        <v>34</v>
      </c>
      <c r="T192" s="52" t="s">
        <v>66</v>
      </c>
      <c r="U192" s="20" t="s">
        <v>770</v>
      </c>
      <c r="V192" s="92" t="s">
        <v>1732</v>
      </c>
      <c r="W192" s="86"/>
    </row>
    <row r="193" spans="1:23" ht="13.5" customHeight="1" x14ac:dyDescent="0.25">
      <c r="A193" s="9" t="s">
        <v>771</v>
      </c>
      <c r="B193" s="5" t="s">
        <v>607</v>
      </c>
      <c r="C193" s="35" t="s">
        <v>32</v>
      </c>
      <c r="D193" s="43" t="s">
        <v>772</v>
      </c>
      <c r="E193" s="5">
        <v>2012</v>
      </c>
      <c r="F193" s="5" t="s">
        <v>45</v>
      </c>
      <c r="G193" s="17" t="s">
        <v>34</v>
      </c>
      <c r="H193" s="17" t="s">
        <v>34</v>
      </c>
      <c r="I193" s="17" t="s">
        <v>34</v>
      </c>
      <c r="J193" s="17" t="s">
        <v>32</v>
      </c>
      <c r="K193" s="36" t="s">
        <v>34</v>
      </c>
      <c r="L193" s="49" t="s">
        <v>34</v>
      </c>
      <c r="M193" s="17" t="s">
        <v>34</v>
      </c>
      <c r="N193" s="17" t="s">
        <v>34</v>
      </c>
      <c r="O193" s="36" t="s">
        <v>34</v>
      </c>
      <c r="P193" s="49" t="s">
        <v>34</v>
      </c>
      <c r="Q193" s="17" t="s">
        <v>34</v>
      </c>
      <c r="R193" s="17" t="s">
        <v>32</v>
      </c>
      <c r="S193" s="36" t="s">
        <v>34</v>
      </c>
      <c r="T193" s="52" t="s">
        <v>66</v>
      </c>
      <c r="U193" s="20" t="s">
        <v>773</v>
      </c>
      <c r="V193" s="92" t="s">
        <v>1733</v>
      </c>
      <c r="W193" s="86"/>
    </row>
    <row r="194" spans="1:23" ht="13.5" customHeight="1" x14ac:dyDescent="0.25">
      <c r="A194" s="9" t="s">
        <v>774</v>
      </c>
      <c r="B194" s="5" t="s">
        <v>607</v>
      </c>
      <c r="C194" s="35" t="s">
        <v>32</v>
      </c>
      <c r="D194" s="43" t="s">
        <v>775</v>
      </c>
      <c r="E194" s="5">
        <v>1998</v>
      </c>
      <c r="F194" s="5" t="s">
        <v>45</v>
      </c>
      <c r="G194" s="17" t="s">
        <v>34</v>
      </c>
      <c r="H194" s="17" t="s">
        <v>34</v>
      </c>
      <c r="I194" s="17" t="s">
        <v>34</v>
      </c>
      <c r="J194" s="17" t="s">
        <v>32</v>
      </c>
      <c r="K194" s="36" t="s">
        <v>34</v>
      </c>
      <c r="L194" s="49" t="s">
        <v>34</v>
      </c>
      <c r="M194" s="17" t="s">
        <v>34</v>
      </c>
      <c r="N194" s="17" t="s">
        <v>34</v>
      </c>
      <c r="O194" s="36" t="s">
        <v>34</v>
      </c>
      <c r="P194" s="49" t="s">
        <v>34</v>
      </c>
      <c r="Q194" s="17" t="s">
        <v>34</v>
      </c>
      <c r="R194" s="17" t="s">
        <v>32</v>
      </c>
      <c r="S194" s="36" t="s">
        <v>34</v>
      </c>
      <c r="T194" s="52" t="s">
        <v>66</v>
      </c>
      <c r="U194" s="20" t="s">
        <v>776</v>
      </c>
      <c r="V194" s="92" t="s">
        <v>1734</v>
      </c>
      <c r="W194" s="86"/>
    </row>
    <row r="195" spans="1:23" ht="13.5" customHeight="1" x14ac:dyDescent="0.25">
      <c r="A195" s="9" t="s">
        <v>778</v>
      </c>
      <c r="B195" s="5" t="s">
        <v>607</v>
      </c>
      <c r="C195" s="35" t="s">
        <v>32</v>
      </c>
      <c r="D195" s="43" t="s">
        <v>780</v>
      </c>
      <c r="E195" s="5">
        <v>2010</v>
      </c>
      <c r="F195" s="5" t="s">
        <v>43</v>
      </c>
      <c r="G195" s="17" t="s">
        <v>34</v>
      </c>
      <c r="H195" s="17" t="s">
        <v>32</v>
      </c>
      <c r="I195" s="17" t="s">
        <v>34</v>
      </c>
      <c r="J195" s="17" t="s">
        <v>34</v>
      </c>
      <c r="K195" s="36" t="s">
        <v>34</v>
      </c>
      <c r="L195" s="49" t="s">
        <v>34</v>
      </c>
      <c r="M195" s="17" t="s">
        <v>34</v>
      </c>
      <c r="N195" s="17" t="s">
        <v>34</v>
      </c>
      <c r="O195" s="36" t="s">
        <v>34</v>
      </c>
      <c r="P195" s="49" t="s">
        <v>34</v>
      </c>
      <c r="Q195" s="17" t="s">
        <v>34</v>
      </c>
      <c r="R195" s="17" t="s">
        <v>32</v>
      </c>
      <c r="S195" s="36" t="s">
        <v>34</v>
      </c>
      <c r="T195" s="52" t="s">
        <v>66</v>
      </c>
      <c r="U195" s="20" t="s">
        <v>781</v>
      </c>
      <c r="V195" s="92" t="s">
        <v>1735</v>
      </c>
      <c r="W195" s="86"/>
    </row>
    <row r="196" spans="1:23" ht="13.5" customHeight="1" x14ac:dyDescent="0.25">
      <c r="A196" s="9" t="s">
        <v>782</v>
      </c>
      <c r="B196" s="5" t="s">
        <v>607</v>
      </c>
      <c r="C196" s="35" t="s">
        <v>32</v>
      </c>
      <c r="D196" s="43" t="s">
        <v>783</v>
      </c>
      <c r="E196" s="5">
        <v>2014</v>
      </c>
      <c r="F196" s="5" t="s">
        <v>45</v>
      </c>
      <c r="G196" s="17" t="s">
        <v>34</v>
      </c>
      <c r="H196" s="17" t="s">
        <v>34</v>
      </c>
      <c r="I196" s="17" t="s">
        <v>34</v>
      </c>
      <c r="J196" s="17" t="s">
        <v>32</v>
      </c>
      <c r="K196" s="36" t="s">
        <v>34</v>
      </c>
      <c r="L196" s="49" t="s">
        <v>34</v>
      </c>
      <c r="M196" s="17" t="s">
        <v>34</v>
      </c>
      <c r="N196" s="17" t="s">
        <v>34</v>
      </c>
      <c r="O196" s="36" t="s">
        <v>34</v>
      </c>
      <c r="P196" s="49" t="s">
        <v>34</v>
      </c>
      <c r="Q196" s="17" t="s">
        <v>34</v>
      </c>
      <c r="R196" s="17" t="s">
        <v>34</v>
      </c>
      <c r="S196" s="36" t="s">
        <v>32</v>
      </c>
      <c r="T196" s="52" t="s">
        <v>66</v>
      </c>
      <c r="U196" s="20" t="s">
        <v>784</v>
      </c>
      <c r="V196" s="93" t="str">
        <f>HYPERLINK("http://www.kprschools.ca/boardroom/documents/February2014AreasofEmphasisUpdate.pdf","http://www.kprschools.ca/boardroom/documents/February2014AreasofEmphasisUpdate.pdf")</f>
        <v>http://www.kprschools.ca/boardroom/documents/February2014AreasofEmphasisUpdate.pdf</v>
      </c>
      <c r="W196" s="86"/>
    </row>
    <row r="197" spans="1:23" ht="13.5" customHeight="1" x14ac:dyDescent="0.25">
      <c r="A197" s="9" t="s">
        <v>782</v>
      </c>
      <c r="B197" s="5" t="s">
        <v>607</v>
      </c>
      <c r="C197" s="35" t="s">
        <v>32</v>
      </c>
      <c r="D197" s="43" t="s">
        <v>785</v>
      </c>
      <c r="E197" s="5">
        <v>2000</v>
      </c>
      <c r="F197" s="5" t="s">
        <v>786</v>
      </c>
      <c r="G197" s="17" t="s">
        <v>34</v>
      </c>
      <c r="H197" s="5" t="s">
        <v>34</v>
      </c>
      <c r="I197" s="17" t="s">
        <v>34</v>
      </c>
      <c r="J197" s="5" t="s">
        <v>32</v>
      </c>
      <c r="K197" s="36" t="s">
        <v>32</v>
      </c>
      <c r="L197" s="49" t="s">
        <v>34</v>
      </c>
      <c r="M197" s="17" t="s">
        <v>32</v>
      </c>
      <c r="N197" s="17" t="s">
        <v>34</v>
      </c>
      <c r="O197" s="36" t="s">
        <v>34</v>
      </c>
      <c r="P197" s="49" t="s">
        <v>34</v>
      </c>
      <c r="Q197" s="17" t="s">
        <v>34</v>
      </c>
      <c r="R197" s="17" t="s">
        <v>32</v>
      </c>
      <c r="S197" s="36" t="s">
        <v>34</v>
      </c>
      <c r="T197" s="52" t="s">
        <v>66</v>
      </c>
      <c r="U197" s="7" t="s">
        <v>787</v>
      </c>
      <c r="V197" s="94" t="s">
        <v>1471</v>
      </c>
      <c r="W197" s="86"/>
    </row>
    <row r="198" spans="1:23" ht="13.5" customHeight="1" x14ac:dyDescent="0.25">
      <c r="A198" s="9" t="s">
        <v>788</v>
      </c>
      <c r="B198" s="5" t="s">
        <v>607</v>
      </c>
      <c r="C198" s="35" t="s">
        <v>32</v>
      </c>
      <c r="D198" s="43" t="s">
        <v>349</v>
      </c>
      <c r="E198" s="5">
        <v>2010</v>
      </c>
      <c r="F198" s="5" t="s">
        <v>45</v>
      </c>
      <c r="G198" s="17" t="s">
        <v>34</v>
      </c>
      <c r="H198" s="17" t="s">
        <v>34</v>
      </c>
      <c r="I198" s="17" t="s">
        <v>34</v>
      </c>
      <c r="J198" s="17" t="s">
        <v>32</v>
      </c>
      <c r="K198" s="36" t="s">
        <v>34</v>
      </c>
      <c r="L198" s="49" t="s">
        <v>34</v>
      </c>
      <c r="M198" s="17" t="s">
        <v>34</v>
      </c>
      <c r="N198" s="17" t="s">
        <v>34</v>
      </c>
      <c r="O198" s="36" t="s">
        <v>34</v>
      </c>
      <c r="P198" s="49" t="s">
        <v>34</v>
      </c>
      <c r="Q198" s="17" t="s">
        <v>34</v>
      </c>
      <c r="R198" s="17" t="s">
        <v>32</v>
      </c>
      <c r="S198" s="35" t="s">
        <v>34</v>
      </c>
      <c r="T198" s="52" t="s">
        <v>66</v>
      </c>
      <c r="U198" s="20" t="s">
        <v>789</v>
      </c>
      <c r="V198" s="93" t="str">
        <f>HYPERLINK("http://www.kpdsb.on.ca/Administrative_PDF/333%20Environmental%20Education.pdf","http://www.kpdsb.on.ca/Administrative_PDF/333%20Environmental%20Education.pdf")</f>
        <v>http://www.kpdsb.on.ca/Administrative_PDF/333%20Environmental%20Education.pdf</v>
      </c>
      <c r="W198" s="86"/>
    </row>
    <row r="199" spans="1:23" ht="19.5" customHeight="1" x14ac:dyDescent="0.25">
      <c r="A199" s="9" t="s">
        <v>788</v>
      </c>
      <c r="B199" s="5" t="s">
        <v>607</v>
      </c>
      <c r="C199" s="35" t="s">
        <v>32</v>
      </c>
      <c r="D199" s="43" t="s">
        <v>791</v>
      </c>
      <c r="E199" s="5">
        <v>2011</v>
      </c>
      <c r="F199" s="5" t="s">
        <v>46</v>
      </c>
      <c r="G199" s="17" t="s">
        <v>34</v>
      </c>
      <c r="H199" s="17" t="s">
        <v>34</v>
      </c>
      <c r="I199" s="17" t="s">
        <v>34</v>
      </c>
      <c r="J199" s="17" t="s">
        <v>34</v>
      </c>
      <c r="K199" s="36" t="s">
        <v>32</v>
      </c>
      <c r="L199" s="49" t="s">
        <v>34</v>
      </c>
      <c r="M199" s="17" t="s">
        <v>32</v>
      </c>
      <c r="N199" s="17" t="s">
        <v>34</v>
      </c>
      <c r="O199" s="36" t="s">
        <v>34</v>
      </c>
      <c r="P199" s="49" t="s">
        <v>34</v>
      </c>
      <c r="Q199" s="17" t="s">
        <v>34</v>
      </c>
      <c r="R199" s="17" t="s">
        <v>34</v>
      </c>
      <c r="S199" s="36" t="s">
        <v>32</v>
      </c>
      <c r="T199" s="42" t="s">
        <v>72</v>
      </c>
      <c r="U199" s="7" t="s">
        <v>792</v>
      </c>
      <c r="V199" s="94" t="s">
        <v>1472</v>
      </c>
      <c r="W199" s="86"/>
    </row>
    <row r="200" spans="1:23" ht="19.5" customHeight="1" x14ac:dyDescent="0.25">
      <c r="A200" s="9" t="s">
        <v>793</v>
      </c>
      <c r="B200" s="5" t="s">
        <v>607</v>
      </c>
      <c r="C200" s="35" t="s">
        <v>32</v>
      </c>
      <c r="D200" s="43" t="s">
        <v>794</v>
      </c>
      <c r="E200" s="5">
        <v>2010</v>
      </c>
      <c r="F200" s="5" t="s">
        <v>45</v>
      </c>
      <c r="G200" s="17" t="s">
        <v>34</v>
      </c>
      <c r="H200" s="17" t="s">
        <v>34</v>
      </c>
      <c r="I200" s="17" t="s">
        <v>34</v>
      </c>
      <c r="J200" s="17" t="s">
        <v>32</v>
      </c>
      <c r="K200" s="36" t="s">
        <v>34</v>
      </c>
      <c r="L200" s="49" t="s">
        <v>34</v>
      </c>
      <c r="M200" s="17" t="s">
        <v>34</v>
      </c>
      <c r="N200" s="17" t="s">
        <v>34</v>
      </c>
      <c r="O200" s="36" t="s">
        <v>34</v>
      </c>
      <c r="P200" s="49" t="s">
        <v>34</v>
      </c>
      <c r="Q200" s="17" t="s">
        <v>34</v>
      </c>
      <c r="R200" s="17" t="s">
        <v>32</v>
      </c>
      <c r="S200" s="36" t="s">
        <v>34</v>
      </c>
      <c r="T200" s="42" t="s">
        <v>66</v>
      </c>
      <c r="U200" s="7" t="s">
        <v>795</v>
      </c>
      <c r="V200" s="94" t="s">
        <v>1473</v>
      </c>
      <c r="W200" s="86"/>
    </row>
    <row r="201" spans="1:23" ht="19.5" customHeight="1" x14ac:dyDescent="0.25">
      <c r="A201" s="9" t="s">
        <v>793</v>
      </c>
      <c r="B201" s="5" t="s">
        <v>607</v>
      </c>
      <c r="C201" s="35" t="s">
        <v>32</v>
      </c>
      <c r="D201" s="43" t="s">
        <v>799</v>
      </c>
      <c r="E201" s="5">
        <v>2011</v>
      </c>
      <c r="F201" s="5" t="s">
        <v>46</v>
      </c>
      <c r="G201" s="17" t="s">
        <v>34</v>
      </c>
      <c r="H201" s="17" t="s">
        <v>34</v>
      </c>
      <c r="I201" s="17" t="s">
        <v>34</v>
      </c>
      <c r="J201" s="17" t="s">
        <v>34</v>
      </c>
      <c r="K201" s="36" t="s">
        <v>32</v>
      </c>
      <c r="L201" s="49" t="s">
        <v>34</v>
      </c>
      <c r="M201" s="17" t="s">
        <v>32</v>
      </c>
      <c r="N201" s="17" t="s">
        <v>34</v>
      </c>
      <c r="O201" s="36" t="s">
        <v>34</v>
      </c>
      <c r="P201" s="49" t="s">
        <v>34</v>
      </c>
      <c r="Q201" s="17" t="s">
        <v>34</v>
      </c>
      <c r="R201" s="17" t="s">
        <v>34</v>
      </c>
      <c r="S201" s="36" t="s">
        <v>32</v>
      </c>
      <c r="T201" s="52" t="s">
        <v>66</v>
      </c>
      <c r="U201" s="20" t="s">
        <v>800</v>
      </c>
      <c r="V201" s="93" t="str">
        <f>HYPERLINK("http://www.kcdsb.on.ca/upload/documents/ap518---energy-management-plan.pdf","http://www.kcdsb.on.ca/upload/documents/ap518---energy-management-plan.pdf")</f>
        <v>http://www.kcdsb.on.ca/upload/documents/ap518---energy-management-plan.pdf</v>
      </c>
      <c r="W201" s="86"/>
    </row>
    <row r="202" spans="1:23" ht="19.5" customHeight="1" x14ac:dyDescent="0.25">
      <c r="A202" s="9" t="s">
        <v>801</v>
      </c>
      <c r="B202" s="5" t="s">
        <v>607</v>
      </c>
      <c r="C202" s="35" t="s">
        <v>32</v>
      </c>
      <c r="D202" s="43" t="s">
        <v>639</v>
      </c>
      <c r="E202" s="5">
        <v>2011</v>
      </c>
      <c r="F202" s="5" t="s">
        <v>45</v>
      </c>
      <c r="G202" s="17" t="s">
        <v>34</v>
      </c>
      <c r="H202" s="17" t="s">
        <v>34</v>
      </c>
      <c r="I202" s="17" t="s">
        <v>34</v>
      </c>
      <c r="J202" s="17" t="s">
        <v>32</v>
      </c>
      <c r="K202" s="36" t="s">
        <v>34</v>
      </c>
      <c r="L202" s="49" t="s">
        <v>34</v>
      </c>
      <c r="M202" s="17" t="s">
        <v>34</v>
      </c>
      <c r="N202" s="17" t="s">
        <v>34</v>
      </c>
      <c r="O202" s="36" t="s">
        <v>34</v>
      </c>
      <c r="P202" s="49" t="s">
        <v>34</v>
      </c>
      <c r="Q202" s="17" t="s">
        <v>34</v>
      </c>
      <c r="R202" s="17" t="s">
        <v>32</v>
      </c>
      <c r="S202" s="36" t="s">
        <v>34</v>
      </c>
      <c r="T202" s="52" t="s">
        <v>66</v>
      </c>
      <c r="U202" s="7" t="s">
        <v>802</v>
      </c>
      <c r="V202" s="93" t="str">
        <f>HYPERLINK("http://www.lakeheadschools.ca/sites/default/files/docs/policy_procedures/4045_Environmental_pol.pdf","http://www.lakeheadschools.ca/sites/default/files/docs/policy_procedures/4045_Environmental_pol.pdf")</f>
        <v>http://www.lakeheadschools.ca/sites/default/files/docs/policy_procedures/4045_Environmental_pol.pdf</v>
      </c>
      <c r="W202" s="86"/>
    </row>
    <row r="203" spans="1:23" ht="19.5" customHeight="1" x14ac:dyDescent="0.25">
      <c r="A203" s="9" t="s">
        <v>801</v>
      </c>
      <c r="B203" s="5" t="s">
        <v>607</v>
      </c>
      <c r="C203" s="35" t="s">
        <v>32</v>
      </c>
      <c r="D203" s="43" t="s">
        <v>804</v>
      </c>
      <c r="E203" s="5">
        <v>1985</v>
      </c>
      <c r="F203" s="5" t="s">
        <v>43</v>
      </c>
      <c r="G203" s="17" t="s">
        <v>34</v>
      </c>
      <c r="H203" s="17" t="s">
        <v>32</v>
      </c>
      <c r="I203" s="17" t="s">
        <v>34</v>
      </c>
      <c r="J203" s="17" t="s">
        <v>34</v>
      </c>
      <c r="K203" s="36" t="s">
        <v>34</v>
      </c>
      <c r="L203" s="49" t="s">
        <v>34</v>
      </c>
      <c r="M203" s="17" t="s">
        <v>34</v>
      </c>
      <c r="N203" s="17" t="s">
        <v>34</v>
      </c>
      <c r="O203" s="36" t="s">
        <v>34</v>
      </c>
      <c r="P203" s="49" t="s">
        <v>34</v>
      </c>
      <c r="Q203" s="17" t="s">
        <v>34</v>
      </c>
      <c r="R203" s="17" t="s">
        <v>34</v>
      </c>
      <c r="S203" s="35" t="s">
        <v>32</v>
      </c>
      <c r="T203" s="52" t="s">
        <v>66</v>
      </c>
      <c r="U203" s="7" t="s">
        <v>805</v>
      </c>
      <c r="V203" s="93" t="str">
        <f>HYPERLINK("http://www.lakeheadschools.ca/sites/default/files/docs/policy_procedures/6022_Kingfisher_Outdoor_Education_pol.pdf","http://www.lakeheadschools.ca/sites/default/files/docs/policy_procedures/6022_Kingfisher_Outdoor_Education_pol.pdf")</f>
        <v>http://www.lakeheadschools.ca/sites/default/files/docs/policy_procedures/6022_Kingfisher_Outdoor_Education_pol.pdf</v>
      </c>
      <c r="W203" s="86"/>
    </row>
    <row r="204" spans="1:23" ht="19.5" customHeight="1" x14ac:dyDescent="0.25">
      <c r="A204" s="9" t="s">
        <v>806</v>
      </c>
      <c r="B204" s="5" t="s">
        <v>607</v>
      </c>
      <c r="C204" s="35" t="s">
        <v>32</v>
      </c>
      <c r="D204" s="43" t="s">
        <v>807</v>
      </c>
      <c r="E204" s="5">
        <v>1999</v>
      </c>
      <c r="F204" s="5" t="s">
        <v>808</v>
      </c>
      <c r="G204" s="17" t="s">
        <v>34</v>
      </c>
      <c r="H204" s="17" t="s">
        <v>32</v>
      </c>
      <c r="I204" s="17" t="s">
        <v>32</v>
      </c>
      <c r="J204" s="17" t="s">
        <v>32</v>
      </c>
      <c r="K204" s="36" t="s">
        <v>32</v>
      </c>
      <c r="L204" s="49" t="s">
        <v>34</v>
      </c>
      <c r="M204" s="17" t="s">
        <v>34</v>
      </c>
      <c r="N204" s="17" t="s">
        <v>34</v>
      </c>
      <c r="O204" s="36" t="s">
        <v>34</v>
      </c>
      <c r="P204" s="49" t="s">
        <v>34</v>
      </c>
      <c r="Q204" s="17" t="s">
        <v>34</v>
      </c>
      <c r="R204" s="17" t="s">
        <v>32</v>
      </c>
      <c r="S204" s="36" t="s">
        <v>34</v>
      </c>
      <c r="T204" s="52" t="s">
        <v>66</v>
      </c>
      <c r="U204" s="20" t="s">
        <v>809</v>
      </c>
      <c r="V204" s="93" t="str">
        <f>HYPERLINK("http://www.lkdsb.net/Board-Info/Policies/Environmental%20Values.pol.pdf","http://www.lkdsb.net/Board-Info/Policies/Environmental%20Values.pol.pdf http://www.lkdsb.net/Board-Info/Policies/Environmental%20Values.Reg.pdf")</f>
        <v>http://www.lkdsb.net/Board-Info/Policies/Environmental%20Values.pol.pdf http://www.lkdsb.net/Board-Info/Policies/Environmental%20Values.Reg.pdf</v>
      </c>
      <c r="W204" s="86"/>
    </row>
    <row r="205" spans="1:23" ht="19.5" customHeight="1" x14ac:dyDescent="0.25">
      <c r="A205" s="9" t="s">
        <v>810</v>
      </c>
      <c r="B205" s="5" t="s">
        <v>607</v>
      </c>
      <c r="C205" s="35" t="s">
        <v>32</v>
      </c>
      <c r="D205" s="43" t="s">
        <v>811</v>
      </c>
      <c r="E205" s="5">
        <v>2010</v>
      </c>
      <c r="F205" s="5" t="s">
        <v>621</v>
      </c>
      <c r="G205" s="17" t="s">
        <v>34</v>
      </c>
      <c r="H205" s="17" t="s">
        <v>32</v>
      </c>
      <c r="I205" s="17" t="s">
        <v>32</v>
      </c>
      <c r="J205" s="17" t="s">
        <v>32</v>
      </c>
      <c r="K205" s="36" t="s">
        <v>32</v>
      </c>
      <c r="L205" s="49" t="s">
        <v>34</v>
      </c>
      <c r="M205" s="17" t="s">
        <v>34</v>
      </c>
      <c r="N205" s="17" t="s">
        <v>34</v>
      </c>
      <c r="O205" s="36" t="s">
        <v>34</v>
      </c>
      <c r="P205" s="49" t="s">
        <v>34</v>
      </c>
      <c r="Q205" s="17" t="s">
        <v>34</v>
      </c>
      <c r="R205" s="17" t="s">
        <v>32</v>
      </c>
      <c r="S205" s="36" t="s">
        <v>34</v>
      </c>
      <c r="T205" s="52" t="s">
        <v>66</v>
      </c>
      <c r="U205" s="20" t="s">
        <v>812</v>
      </c>
      <c r="V205" s="92" t="s">
        <v>1736</v>
      </c>
      <c r="W205" s="86"/>
    </row>
    <row r="206" spans="1:23" ht="19.5" customHeight="1" x14ac:dyDescent="0.25">
      <c r="A206" s="9" t="s">
        <v>813</v>
      </c>
      <c r="B206" s="5" t="s">
        <v>607</v>
      </c>
      <c r="C206" s="35" t="s">
        <v>32</v>
      </c>
      <c r="D206" s="43" t="s">
        <v>814</v>
      </c>
      <c r="E206" s="5">
        <v>2010</v>
      </c>
      <c r="F206" s="5" t="s">
        <v>45</v>
      </c>
      <c r="G206" s="17" t="s">
        <v>34</v>
      </c>
      <c r="H206" s="17" t="s">
        <v>34</v>
      </c>
      <c r="I206" s="17" t="s">
        <v>34</v>
      </c>
      <c r="J206" s="17" t="s">
        <v>32</v>
      </c>
      <c r="K206" s="36" t="s">
        <v>34</v>
      </c>
      <c r="L206" s="49" t="s">
        <v>34</v>
      </c>
      <c r="M206" s="17" t="s">
        <v>34</v>
      </c>
      <c r="N206" s="17" t="s">
        <v>34</v>
      </c>
      <c r="O206" s="36" t="s">
        <v>34</v>
      </c>
      <c r="P206" s="49" t="s">
        <v>34</v>
      </c>
      <c r="Q206" s="17" t="s">
        <v>34</v>
      </c>
      <c r="R206" s="17" t="s">
        <v>32</v>
      </c>
      <c r="S206" s="36" t="s">
        <v>34</v>
      </c>
      <c r="T206" s="52" t="s">
        <v>66</v>
      </c>
      <c r="U206" s="20" t="s">
        <v>815</v>
      </c>
      <c r="V206" s="92" t="s">
        <v>1737</v>
      </c>
      <c r="W206" s="86"/>
    </row>
    <row r="207" spans="1:23" ht="19.5" customHeight="1" x14ac:dyDescent="0.25">
      <c r="A207" s="9" t="s">
        <v>816</v>
      </c>
      <c r="B207" s="5" t="s">
        <v>607</v>
      </c>
      <c r="C207" s="35" t="s">
        <v>32</v>
      </c>
      <c r="D207" s="43" t="s">
        <v>817</v>
      </c>
      <c r="E207" s="5">
        <v>2006</v>
      </c>
      <c r="F207" s="5" t="s">
        <v>45</v>
      </c>
      <c r="G207" s="17" t="s">
        <v>34</v>
      </c>
      <c r="H207" s="17" t="s">
        <v>34</v>
      </c>
      <c r="I207" s="17" t="s">
        <v>34</v>
      </c>
      <c r="J207" s="17" t="s">
        <v>32</v>
      </c>
      <c r="K207" s="36" t="s">
        <v>34</v>
      </c>
      <c r="L207" s="49" t="s">
        <v>34</v>
      </c>
      <c r="M207" s="17" t="s">
        <v>34</v>
      </c>
      <c r="N207" s="17" t="s">
        <v>34</v>
      </c>
      <c r="O207" s="36" t="s">
        <v>34</v>
      </c>
      <c r="P207" s="49" t="s">
        <v>34</v>
      </c>
      <c r="Q207" s="17" t="s">
        <v>34</v>
      </c>
      <c r="R207" s="17" t="s">
        <v>34</v>
      </c>
      <c r="S207" s="36" t="s">
        <v>32</v>
      </c>
      <c r="T207" s="42" t="s">
        <v>66</v>
      </c>
      <c r="U207" s="7" t="s">
        <v>820</v>
      </c>
      <c r="V207" s="94" t="s">
        <v>1474</v>
      </c>
      <c r="W207" s="86"/>
    </row>
    <row r="208" spans="1:23" ht="19.5" customHeight="1" x14ac:dyDescent="0.25">
      <c r="A208" s="9" t="s">
        <v>816</v>
      </c>
      <c r="B208" s="5" t="s">
        <v>607</v>
      </c>
      <c r="C208" s="35" t="s">
        <v>32</v>
      </c>
      <c r="D208" s="43" t="s">
        <v>75</v>
      </c>
      <c r="E208" s="5" t="s">
        <v>35</v>
      </c>
      <c r="F208" s="5" t="s">
        <v>821</v>
      </c>
      <c r="G208" s="17" t="s">
        <v>34</v>
      </c>
      <c r="H208" s="17" t="s">
        <v>34</v>
      </c>
      <c r="I208" s="17" t="s">
        <v>32</v>
      </c>
      <c r="J208" s="17" t="s">
        <v>34</v>
      </c>
      <c r="K208" s="36" t="s">
        <v>34</v>
      </c>
      <c r="L208" s="49" t="s">
        <v>34</v>
      </c>
      <c r="M208" s="17" t="s">
        <v>34</v>
      </c>
      <c r="N208" s="17" t="s">
        <v>34</v>
      </c>
      <c r="O208" s="36" t="s">
        <v>34</v>
      </c>
      <c r="P208" s="49" t="s">
        <v>34</v>
      </c>
      <c r="Q208" s="17" t="s">
        <v>34</v>
      </c>
      <c r="R208" s="17" t="s">
        <v>32</v>
      </c>
      <c r="S208" s="36" t="s">
        <v>34</v>
      </c>
      <c r="T208" s="52" t="s">
        <v>72</v>
      </c>
      <c r="U208" s="20" t="s">
        <v>822</v>
      </c>
      <c r="V208" s="93" t="str">
        <f>HYPERLINK("http://www.nearnorthschools.ca/community/environment-committee","http://www.nearnorthschools.ca/community/environment-committee")</f>
        <v>http://www.nearnorthschools.ca/community/environment-committee</v>
      </c>
      <c r="W208" s="86"/>
    </row>
    <row r="209" spans="1:23" ht="19.5" customHeight="1" x14ac:dyDescent="0.25">
      <c r="A209" s="9" t="s">
        <v>816</v>
      </c>
      <c r="B209" s="5" t="s">
        <v>607</v>
      </c>
      <c r="C209" s="35" t="s">
        <v>32</v>
      </c>
      <c r="D209" s="43" t="s">
        <v>713</v>
      </c>
      <c r="E209" s="5">
        <v>2010</v>
      </c>
      <c r="F209" s="5" t="s">
        <v>43</v>
      </c>
      <c r="G209" s="17" t="s">
        <v>34</v>
      </c>
      <c r="H209" s="17" t="s">
        <v>32</v>
      </c>
      <c r="I209" s="17" t="s">
        <v>34</v>
      </c>
      <c r="J209" s="17" t="s">
        <v>34</v>
      </c>
      <c r="K209" s="36" t="s">
        <v>34</v>
      </c>
      <c r="L209" s="49" t="s">
        <v>34</v>
      </c>
      <c r="M209" s="17" t="s">
        <v>34</v>
      </c>
      <c r="N209" s="17" t="s">
        <v>34</v>
      </c>
      <c r="O209" s="36" t="s">
        <v>34</v>
      </c>
      <c r="P209" s="49" t="s">
        <v>34</v>
      </c>
      <c r="Q209" s="17" t="s">
        <v>34</v>
      </c>
      <c r="R209" s="17" t="s">
        <v>32</v>
      </c>
      <c r="S209" s="36" t="s">
        <v>34</v>
      </c>
      <c r="T209" s="42" t="s">
        <v>66</v>
      </c>
      <c r="U209" s="7" t="s">
        <v>823</v>
      </c>
      <c r="V209" s="94" t="s">
        <v>1475</v>
      </c>
      <c r="W209" s="86"/>
    </row>
    <row r="210" spans="1:23" ht="19.5" customHeight="1" x14ac:dyDescent="0.25">
      <c r="A210" s="9" t="s">
        <v>824</v>
      </c>
      <c r="B210" s="5" t="s">
        <v>607</v>
      </c>
      <c r="C210" s="35" t="s">
        <v>32</v>
      </c>
      <c r="D210" s="43" t="s">
        <v>825</v>
      </c>
      <c r="E210" s="5">
        <v>2011</v>
      </c>
      <c r="F210" s="5" t="s">
        <v>43</v>
      </c>
      <c r="G210" s="5" t="s">
        <v>34</v>
      </c>
      <c r="H210" s="17" t="s">
        <v>32</v>
      </c>
      <c r="I210" s="17" t="s">
        <v>34</v>
      </c>
      <c r="J210" s="5" t="s">
        <v>32</v>
      </c>
      <c r="K210" s="35" t="s">
        <v>32</v>
      </c>
      <c r="L210" s="49" t="s">
        <v>34</v>
      </c>
      <c r="M210" s="17" t="s">
        <v>34</v>
      </c>
      <c r="N210" s="17" t="s">
        <v>34</v>
      </c>
      <c r="O210" s="36" t="s">
        <v>34</v>
      </c>
      <c r="P210" s="49" t="s">
        <v>34</v>
      </c>
      <c r="Q210" s="17" t="s">
        <v>34</v>
      </c>
      <c r="R210" s="17" t="s">
        <v>32</v>
      </c>
      <c r="S210" s="36" t="s">
        <v>34</v>
      </c>
      <c r="T210" s="42" t="s">
        <v>66</v>
      </c>
      <c r="U210" s="7" t="s">
        <v>826</v>
      </c>
      <c r="V210" s="94" t="s">
        <v>1476</v>
      </c>
      <c r="W210" s="86"/>
    </row>
    <row r="211" spans="1:23" ht="19.5" customHeight="1" x14ac:dyDescent="0.25">
      <c r="A211" s="9" t="s">
        <v>824</v>
      </c>
      <c r="B211" s="5" t="s">
        <v>607</v>
      </c>
      <c r="C211" s="35" t="s">
        <v>32</v>
      </c>
      <c r="D211" s="43" t="s">
        <v>827</v>
      </c>
      <c r="E211" s="5">
        <v>2012</v>
      </c>
      <c r="F211" s="5" t="s">
        <v>46</v>
      </c>
      <c r="G211" s="17" t="s">
        <v>34</v>
      </c>
      <c r="H211" s="17" t="s">
        <v>34</v>
      </c>
      <c r="I211" s="17" t="s">
        <v>34</v>
      </c>
      <c r="J211" s="17" t="s">
        <v>34</v>
      </c>
      <c r="K211" s="36" t="s">
        <v>32</v>
      </c>
      <c r="L211" s="49" t="s">
        <v>34</v>
      </c>
      <c r="M211" s="17" t="s">
        <v>34</v>
      </c>
      <c r="N211" s="17" t="s">
        <v>32</v>
      </c>
      <c r="O211" s="36" t="s">
        <v>34</v>
      </c>
      <c r="P211" s="49" t="s">
        <v>34</v>
      </c>
      <c r="Q211" s="17" t="s">
        <v>34</v>
      </c>
      <c r="R211" s="17" t="s">
        <v>34</v>
      </c>
      <c r="S211" s="36" t="s">
        <v>32</v>
      </c>
      <c r="T211" s="42" t="s">
        <v>66</v>
      </c>
      <c r="U211" s="20" t="s">
        <v>828</v>
      </c>
      <c r="V211" s="93" t="str">
        <f>HYPERLINK("https://docushare.ncdsb.com/dsweb/Get/Document-1409780/701.5%20-%20Bottled%20Water%20Policy.pdf","https://docushare.ncdsb.com/dsweb/Get/Document-1409780/701.5%20-%20Bottled%20Water%20Policy.pdf")</f>
        <v>https://docushare.ncdsb.com/dsweb/Get/Document-1409780/701.5%20-%20Bottled%20Water%20Policy.pdf</v>
      </c>
      <c r="W211" s="86"/>
    </row>
    <row r="212" spans="1:23" ht="19.5" customHeight="1" x14ac:dyDescent="0.25">
      <c r="A212" s="9" t="s">
        <v>829</v>
      </c>
      <c r="B212" s="5" t="s">
        <v>607</v>
      </c>
      <c r="C212" s="35" t="s">
        <v>32</v>
      </c>
      <c r="D212" s="43" t="s">
        <v>75</v>
      </c>
      <c r="E212" s="5" t="s">
        <v>35</v>
      </c>
      <c r="F212" s="5" t="s">
        <v>44</v>
      </c>
      <c r="G212" s="17" t="s">
        <v>34</v>
      </c>
      <c r="H212" s="17" t="s">
        <v>34</v>
      </c>
      <c r="I212" s="17" t="s">
        <v>32</v>
      </c>
      <c r="J212" s="17" t="s">
        <v>34</v>
      </c>
      <c r="K212" s="36" t="s">
        <v>34</v>
      </c>
      <c r="L212" s="49" t="s">
        <v>34</v>
      </c>
      <c r="M212" s="17" t="s">
        <v>34</v>
      </c>
      <c r="N212" s="17" t="s">
        <v>34</v>
      </c>
      <c r="O212" s="36" t="s">
        <v>34</v>
      </c>
      <c r="P212" s="49" t="s">
        <v>34</v>
      </c>
      <c r="Q212" s="17" t="s">
        <v>34</v>
      </c>
      <c r="R212" s="17" t="s">
        <v>32</v>
      </c>
      <c r="S212" s="36" t="s">
        <v>34</v>
      </c>
      <c r="T212" s="52" t="s">
        <v>316</v>
      </c>
      <c r="U212" s="20" t="s">
        <v>830</v>
      </c>
      <c r="V212" s="92" t="s">
        <v>1740</v>
      </c>
      <c r="W212" s="86"/>
    </row>
    <row r="213" spans="1:23" ht="19.5" customHeight="1" x14ac:dyDescent="0.25">
      <c r="A213" s="9" t="s">
        <v>831</v>
      </c>
      <c r="B213" s="5" t="s">
        <v>607</v>
      </c>
      <c r="C213" s="35" t="s">
        <v>32</v>
      </c>
      <c r="D213" s="43" t="s">
        <v>75</v>
      </c>
      <c r="E213" s="5" t="s">
        <v>35</v>
      </c>
      <c r="F213" s="5" t="s">
        <v>46</v>
      </c>
      <c r="G213" s="17" t="s">
        <v>34</v>
      </c>
      <c r="H213" s="17" t="s">
        <v>34</v>
      </c>
      <c r="I213" s="17" t="s">
        <v>34</v>
      </c>
      <c r="J213" s="17" t="s">
        <v>34</v>
      </c>
      <c r="K213" s="36" t="s">
        <v>32</v>
      </c>
      <c r="L213" s="49" t="s">
        <v>34</v>
      </c>
      <c r="M213" s="17" t="s">
        <v>32</v>
      </c>
      <c r="N213" s="17" t="s">
        <v>34</v>
      </c>
      <c r="O213" s="36" t="s">
        <v>34</v>
      </c>
      <c r="P213" s="49" t="s">
        <v>34</v>
      </c>
      <c r="Q213" s="17" t="s">
        <v>34</v>
      </c>
      <c r="R213" s="17" t="s">
        <v>32</v>
      </c>
      <c r="S213" s="36" t="s">
        <v>34</v>
      </c>
      <c r="T213" s="52" t="s">
        <v>66</v>
      </c>
      <c r="U213" s="20" t="s">
        <v>832</v>
      </c>
      <c r="V213" s="92" t="s">
        <v>1739</v>
      </c>
      <c r="W213" s="86"/>
    </row>
    <row r="214" spans="1:23" ht="19.5" customHeight="1" x14ac:dyDescent="0.25">
      <c r="A214" s="9" t="s">
        <v>833</v>
      </c>
      <c r="B214" s="5" t="s">
        <v>607</v>
      </c>
      <c r="C214" s="35" t="s">
        <v>32</v>
      </c>
      <c r="D214" s="43" t="s">
        <v>834</v>
      </c>
      <c r="E214" s="5">
        <v>2009</v>
      </c>
      <c r="F214" s="5" t="s">
        <v>45</v>
      </c>
      <c r="G214" s="17" t="s">
        <v>34</v>
      </c>
      <c r="H214" s="17" t="s">
        <v>34</v>
      </c>
      <c r="I214" s="17" t="s">
        <v>34</v>
      </c>
      <c r="J214" s="17" t="s">
        <v>32</v>
      </c>
      <c r="K214" s="36" t="s">
        <v>34</v>
      </c>
      <c r="L214" s="49" t="s">
        <v>34</v>
      </c>
      <c r="M214" s="17" t="s">
        <v>34</v>
      </c>
      <c r="N214" s="17" t="s">
        <v>34</v>
      </c>
      <c r="O214" s="36" t="s">
        <v>34</v>
      </c>
      <c r="P214" s="49" t="s">
        <v>34</v>
      </c>
      <c r="Q214" s="17" t="s">
        <v>34</v>
      </c>
      <c r="R214" s="17" t="s">
        <v>32</v>
      </c>
      <c r="S214" s="36" t="s">
        <v>34</v>
      </c>
      <c r="T214" s="52" t="s">
        <v>66</v>
      </c>
      <c r="U214" s="20" t="s">
        <v>835</v>
      </c>
      <c r="V214" s="92" t="s">
        <v>1738</v>
      </c>
      <c r="W214" s="86"/>
    </row>
    <row r="215" spans="1:23" ht="19.5" customHeight="1" x14ac:dyDescent="0.25">
      <c r="A215" s="9" t="s">
        <v>836</v>
      </c>
      <c r="B215" s="5" t="s">
        <v>607</v>
      </c>
      <c r="C215" s="35" t="s">
        <v>32</v>
      </c>
      <c r="D215" s="43" t="s">
        <v>837</v>
      </c>
      <c r="E215" s="5">
        <v>2010</v>
      </c>
      <c r="F215" s="5" t="s">
        <v>43</v>
      </c>
      <c r="G215" s="17" t="s">
        <v>34</v>
      </c>
      <c r="H215" s="17" t="s">
        <v>32</v>
      </c>
      <c r="I215" s="17" t="s">
        <v>34</v>
      </c>
      <c r="J215" s="17" t="s">
        <v>34</v>
      </c>
      <c r="K215" s="36" t="s">
        <v>34</v>
      </c>
      <c r="L215" s="49" t="s">
        <v>34</v>
      </c>
      <c r="M215" s="17" t="s">
        <v>34</v>
      </c>
      <c r="N215" s="17" t="s">
        <v>34</v>
      </c>
      <c r="O215" s="36" t="s">
        <v>34</v>
      </c>
      <c r="P215" s="49" t="s">
        <v>34</v>
      </c>
      <c r="Q215" s="17" t="s">
        <v>34</v>
      </c>
      <c r="R215" s="17" t="s">
        <v>32</v>
      </c>
      <c r="S215" s="36" t="s">
        <v>34</v>
      </c>
      <c r="T215" s="52" t="s">
        <v>66</v>
      </c>
      <c r="U215" s="20" t="s">
        <v>838</v>
      </c>
      <c r="V215" s="93" t="str">
        <f>HYPERLINK("https://bboard.ocsb.ca/bbcswebdav/institution/OCSB%20Corporate/Board%20Departments/Directorate%20and%20Corporate%20Services/Policies%20%26%20Procedures/B%20-%20Education%20Programs/B-1%20General/Environmental%20Education.pdf","https://bboard.ocsb.ca/bbcswebdav/institution/OCSB%20Corporate/Board%20Departments/Directorate%20and%20Corporate%20Services/Policies%20%26%20Procedures/B%20-%20Education%20Programs/B-1%20General/Environmental%20Education.pdf")</f>
        <v>https://bboard.ocsb.ca/bbcswebdav/institution/OCSB%20Corporate/Board%20Departments/Directorate%20and%20Corporate%20Services/Policies%20%26%20Procedures/B%20-%20Education%20Programs/B-1%20General/Environmental%20Education.pdf</v>
      </c>
      <c r="W215" s="86"/>
    </row>
    <row r="216" spans="1:23" ht="19.5" customHeight="1" x14ac:dyDescent="0.25">
      <c r="A216" s="9" t="s">
        <v>836</v>
      </c>
      <c r="B216" s="5" t="s">
        <v>607</v>
      </c>
      <c r="C216" s="35" t="s">
        <v>32</v>
      </c>
      <c r="D216" s="43" t="s">
        <v>839</v>
      </c>
      <c r="E216" s="5">
        <v>2005</v>
      </c>
      <c r="F216" s="5" t="s">
        <v>46</v>
      </c>
      <c r="G216" s="17" t="s">
        <v>34</v>
      </c>
      <c r="H216" s="17" t="s">
        <v>34</v>
      </c>
      <c r="I216" s="17" t="s">
        <v>34</v>
      </c>
      <c r="J216" s="17" t="s">
        <v>34</v>
      </c>
      <c r="K216" s="36" t="s">
        <v>32</v>
      </c>
      <c r="L216" s="49" t="s">
        <v>34</v>
      </c>
      <c r="M216" s="17" t="s">
        <v>32</v>
      </c>
      <c r="N216" s="17" t="s">
        <v>34</v>
      </c>
      <c r="O216" s="36" t="s">
        <v>34</v>
      </c>
      <c r="P216" s="49" t="s">
        <v>34</v>
      </c>
      <c r="Q216" s="17" t="s">
        <v>34</v>
      </c>
      <c r="R216" s="17" t="s">
        <v>34</v>
      </c>
      <c r="S216" s="36" t="s">
        <v>32</v>
      </c>
      <c r="T216" s="42" t="s">
        <v>66</v>
      </c>
      <c r="U216" s="7" t="s">
        <v>840</v>
      </c>
      <c r="V216" s="94" t="s">
        <v>1477</v>
      </c>
      <c r="W216" s="86"/>
    </row>
    <row r="217" spans="1:23" ht="19.5" customHeight="1" x14ac:dyDescent="0.25">
      <c r="A217" s="9" t="s">
        <v>841</v>
      </c>
      <c r="B217" s="5" t="s">
        <v>607</v>
      </c>
      <c r="C217" s="35" t="s">
        <v>32</v>
      </c>
      <c r="D217" s="43" t="s">
        <v>842</v>
      </c>
      <c r="E217" s="5">
        <v>2010</v>
      </c>
      <c r="F217" s="5" t="s">
        <v>43</v>
      </c>
      <c r="G217" s="17" t="s">
        <v>34</v>
      </c>
      <c r="H217" s="17" t="s">
        <v>32</v>
      </c>
      <c r="I217" s="17" t="s">
        <v>34</v>
      </c>
      <c r="J217" s="17" t="s">
        <v>34</v>
      </c>
      <c r="K217" s="36" t="s">
        <v>34</v>
      </c>
      <c r="L217" s="49" t="s">
        <v>34</v>
      </c>
      <c r="M217" s="17" t="s">
        <v>34</v>
      </c>
      <c r="N217" s="17" t="s">
        <v>34</v>
      </c>
      <c r="O217" s="36" t="s">
        <v>34</v>
      </c>
      <c r="P217" s="49" t="s">
        <v>34</v>
      </c>
      <c r="Q217" s="17" t="s">
        <v>34</v>
      </c>
      <c r="R217" s="17" t="s">
        <v>32</v>
      </c>
      <c r="S217" s="36" t="s">
        <v>34</v>
      </c>
      <c r="T217" s="42" t="s">
        <v>66</v>
      </c>
      <c r="U217" s="20" t="s">
        <v>843</v>
      </c>
      <c r="V217" s="93" t="str">
        <f>HYPERLINK("http://www.ocdsb.ca/ab-ocdsb/p-n-p/Policies%20and%20Procedures/P%20129%20CUR%20Environment%20Education.pdf","http://www.ocdsb.ca/ab-ocdsb/p-n-p/Policies%20and%20Procedures/P%20129%20CUR%20Environment%20Education.pdf")</f>
        <v>http://www.ocdsb.ca/ab-ocdsb/p-n-p/Policies%20and%20Procedures/P%20129%20CUR%20Environment%20Education.pdf</v>
      </c>
      <c r="W217" s="86"/>
    </row>
    <row r="218" spans="1:23" ht="19.5" customHeight="1" x14ac:dyDescent="0.25">
      <c r="A218" s="9" t="s">
        <v>841</v>
      </c>
      <c r="B218" s="5" t="s">
        <v>607</v>
      </c>
      <c r="C218" s="35" t="s">
        <v>32</v>
      </c>
      <c r="D218" s="43" t="s">
        <v>844</v>
      </c>
      <c r="E218" s="5">
        <v>2000</v>
      </c>
      <c r="F218" s="5" t="s">
        <v>46</v>
      </c>
      <c r="G218" s="17" t="s">
        <v>34</v>
      </c>
      <c r="H218" s="17" t="s">
        <v>34</v>
      </c>
      <c r="I218" s="17" t="s">
        <v>34</v>
      </c>
      <c r="J218" s="17" t="s">
        <v>34</v>
      </c>
      <c r="K218" s="36" t="s">
        <v>32</v>
      </c>
      <c r="L218" s="49" t="s">
        <v>34</v>
      </c>
      <c r="M218" s="17" t="s">
        <v>32</v>
      </c>
      <c r="N218" s="17" t="s">
        <v>34</v>
      </c>
      <c r="O218" s="36" t="s">
        <v>34</v>
      </c>
      <c r="P218" s="49" t="s">
        <v>34</v>
      </c>
      <c r="Q218" s="17" t="s">
        <v>34</v>
      </c>
      <c r="R218" s="17" t="s">
        <v>34</v>
      </c>
      <c r="S218" s="36" t="s">
        <v>32</v>
      </c>
      <c r="T218" s="42" t="s">
        <v>66</v>
      </c>
      <c r="U218" s="7" t="s">
        <v>845</v>
      </c>
      <c r="V218" s="94" t="s">
        <v>1478</v>
      </c>
      <c r="W218" s="86"/>
    </row>
    <row r="219" spans="1:23" ht="19.5" customHeight="1" x14ac:dyDescent="0.25">
      <c r="A219" s="9" t="s">
        <v>846</v>
      </c>
      <c r="B219" s="5" t="s">
        <v>607</v>
      </c>
      <c r="C219" s="35" t="s">
        <v>32</v>
      </c>
      <c r="D219" s="43" t="s">
        <v>847</v>
      </c>
      <c r="E219" s="5">
        <v>2009</v>
      </c>
      <c r="F219" s="5" t="s">
        <v>45</v>
      </c>
      <c r="G219" s="17" t="s">
        <v>34</v>
      </c>
      <c r="H219" s="17" t="s">
        <v>34</v>
      </c>
      <c r="I219" s="17" t="s">
        <v>34</v>
      </c>
      <c r="J219" s="17" t="s">
        <v>32</v>
      </c>
      <c r="K219" s="36" t="s">
        <v>34</v>
      </c>
      <c r="L219" s="49" t="s">
        <v>34</v>
      </c>
      <c r="M219" s="17" t="s">
        <v>34</v>
      </c>
      <c r="N219" s="17" t="s">
        <v>34</v>
      </c>
      <c r="O219" s="36" t="s">
        <v>34</v>
      </c>
      <c r="P219" s="49" t="s">
        <v>34</v>
      </c>
      <c r="Q219" s="17" t="s">
        <v>34</v>
      </c>
      <c r="R219" s="17" t="s">
        <v>32</v>
      </c>
      <c r="S219" s="36" t="s">
        <v>34</v>
      </c>
      <c r="T219" s="52" t="s">
        <v>66</v>
      </c>
      <c r="U219" s="20" t="s">
        <v>848</v>
      </c>
      <c r="V219" s="92" t="s">
        <v>1741</v>
      </c>
      <c r="W219" s="86"/>
    </row>
    <row r="220" spans="1:23" ht="19.5" customHeight="1" x14ac:dyDescent="0.25">
      <c r="A220" s="9" t="s">
        <v>849</v>
      </c>
      <c r="B220" s="5" t="s">
        <v>607</v>
      </c>
      <c r="C220" s="35" t="s">
        <v>32</v>
      </c>
      <c r="D220" s="43" t="s">
        <v>679</v>
      </c>
      <c r="E220" s="5">
        <v>2010</v>
      </c>
      <c r="F220" s="5" t="s">
        <v>45</v>
      </c>
      <c r="G220" s="17" t="s">
        <v>34</v>
      </c>
      <c r="H220" s="17" t="s">
        <v>34</v>
      </c>
      <c r="I220" s="17" t="s">
        <v>34</v>
      </c>
      <c r="J220" s="17" t="s">
        <v>32</v>
      </c>
      <c r="K220" s="36" t="s">
        <v>34</v>
      </c>
      <c r="L220" s="49" t="s">
        <v>34</v>
      </c>
      <c r="M220" s="17" t="s">
        <v>34</v>
      </c>
      <c r="N220" s="17" t="s">
        <v>34</v>
      </c>
      <c r="O220" s="36" t="s">
        <v>34</v>
      </c>
      <c r="P220" s="49" t="s">
        <v>34</v>
      </c>
      <c r="Q220" s="17" t="s">
        <v>34</v>
      </c>
      <c r="R220" s="17" t="s">
        <v>32</v>
      </c>
      <c r="S220" s="36" t="s">
        <v>34</v>
      </c>
      <c r="T220" s="52" t="s">
        <v>66</v>
      </c>
      <c r="U220" s="20" t="s">
        <v>850</v>
      </c>
      <c r="V220" s="92" t="s">
        <v>1742</v>
      </c>
      <c r="W220" s="86"/>
    </row>
    <row r="221" spans="1:23" ht="19.5" customHeight="1" x14ac:dyDescent="0.25">
      <c r="A221" s="9" t="s">
        <v>851</v>
      </c>
      <c r="B221" s="5" t="s">
        <v>607</v>
      </c>
      <c r="C221" s="35" t="s">
        <v>32</v>
      </c>
      <c r="D221" s="43" t="s">
        <v>852</v>
      </c>
      <c r="E221" s="5">
        <v>2012</v>
      </c>
      <c r="F221" s="5" t="s">
        <v>43</v>
      </c>
      <c r="G221" s="17" t="s">
        <v>34</v>
      </c>
      <c r="H221" s="17" t="s">
        <v>32</v>
      </c>
      <c r="I221" s="17" t="s">
        <v>34</v>
      </c>
      <c r="J221" s="17" t="s">
        <v>34</v>
      </c>
      <c r="K221" s="36" t="s">
        <v>34</v>
      </c>
      <c r="L221" s="49" t="s">
        <v>34</v>
      </c>
      <c r="M221" s="17" t="s">
        <v>34</v>
      </c>
      <c r="N221" s="17" t="s">
        <v>34</v>
      </c>
      <c r="O221" s="36" t="s">
        <v>34</v>
      </c>
      <c r="P221" s="49" t="s">
        <v>34</v>
      </c>
      <c r="Q221" s="17" t="s">
        <v>34</v>
      </c>
      <c r="R221" s="17" t="s">
        <v>32</v>
      </c>
      <c r="S221" s="36" t="s">
        <v>34</v>
      </c>
      <c r="T221" s="42" t="s">
        <v>66</v>
      </c>
      <c r="U221" s="7" t="s">
        <v>853</v>
      </c>
      <c r="V221" s="94" t="s">
        <v>1479</v>
      </c>
      <c r="W221" s="86"/>
    </row>
    <row r="222" spans="1:23" ht="19.5" customHeight="1" x14ac:dyDescent="0.25">
      <c r="A222" s="9" t="s">
        <v>851</v>
      </c>
      <c r="B222" s="5" t="s">
        <v>607</v>
      </c>
      <c r="C222" s="35" t="s">
        <v>32</v>
      </c>
      <c r="D222" s="43" t="s">
        <v>854</v>
      </c>
      <c r="E222" s="5">
        <v>2012</v>
      </c>
      <c r="F222" s="5" t="s">
        <v>46</v>
      </c>
      <c r="G222" s="17" t="s">
        <v>34</v>
      </c>
      <c r="H222" s="17" t="s">
        <v>34</v>
      </c>
      <c r="I222" s="17" t="s">
        <v>34</v>
      </c>
      <c r="J222" s="17" t="s">
        <v>34</v>
      </c>
      <c r="K222" s="36" t="s">
        <v>32</v>
      </c>
      <c r="L222" s="49" t="s">
        <v>34</v>
      </c>
      <c r="M222" s="17" t="s">
        <v>32</v>
      </c>
      <c r="N222" s="17" t="s">
        <v>34</v>
      </c>
      <c r="O222" s="36" t="s">
        <v>34</v>
      </c>
      <c r="P222" s="49" t="s">
        <v>34</v>
      </c>
      <c r="Q222" s="17" t="s">
        <v>32</v>
      </c>
      <c r="R222" s="17" t="s">
        <v>34</v>
      </c>
      <c r="S222" s="36" t="s">
        <v>34</v>
      </c>
      <c r="T222" s="52" t="s">
        <v>66</v>
      </c>
      <c r="U222" s="20" t="s">
        <v>855</v>
      </c>
      <c r="V222" s="93" t="str">
        <f>HYPERLINK("http://www.rainbowschools.ca/GoGreen/news/support/RainbowSchoolsGoGreenOverviewSept.2012.pdf","http://www.rainbowschools.ca/GoGreen/news/support/RainbowSchoolsGoGreenOverviewSept.2012.pdf")</f>
        <v>http://www.rainbowschools.ca/GoGreen/news/support/RainbowSchoolsGoGreenOverviewSept.2012.pdf</v>
      </c>
      <c r="W222" s="86"/>
    </row>
    <row r="223" spans="1:23" ht="19.5" customHeight="1" x14ac:dyDescent="0.25">
      <c r="A223" s="9" t="s">
        <v>856</v>
      </c>
      <c r="B223" s="5" t="s">
        <v>607</v>
      </c>
      <c r="C223" s="35" t="s">
        <v>32</v>
      </c>
      <c r="D223" s="43" t="s">
        <v>188</v>
      </c>
      <c r="E223" s="5">
        <v>2009</v>
      </c>
      <c r="F223" s="5" t="s">
        <v>43</v>
      </c>
      <c r="G223" s="17" t="s">
        <v>34</v>
      </c>
      <c r="H223" s="17" t="s">
        <v>32</v>
      </c>
      <c r="I223" s="17" t="s">
        <v>34</v>
      </c>
      <c r="J223" s="17" t="s">
        <v>34</v>
      </c>
      <c r="K223" s="36" t="s">
        <v>34</v>
      </c>
      <c r="L223" s="49" t="s">
        <v>34</v>
      </c>
      <c r="M223" s="17" t="s">
        <v>34</v>
      </c>
      <c r="N223" s="17" t="s">
        <v>34</v>
      </c>
      <c r="O223" s="36" t="s">
        <v>34</v>
      </c>
      <c r="P223" s="49" t="s">
        <v>34</v>
      </c>
      <c r="Q223" s="17" t="s">
        <v>34</v>
      </c>
      <c r="R223" s="17" t="s">
        <v>32</v>
      </c>
      <c r="S223" s="36" t="s">
        <v>34</v>
      </c>
      <c r="T223" s="42" t="s">
        <v>66</v>
      </c>
      <c r="U223" s="7" t="s">
        <v>857</v>
      </c>
      <c r="V223" s="94" t="s">
        <v>1480</v>
      </c>
      <c r="W223" s="86"/>
    </row>
    <row r="224" spans="1:23" ht="19.5" customHeight="1" x14ac:dyDescent="0.25">
      <c r="A224" s="9" t="s">
        <v>856</v>
      </c>
      <c r="B224" s="5" t="s">
        <v>607</v>
      </c>
      <c r="C224" s="35" t="s">
        <v>32</v>
      </c>
      <c r="D224" s="43" t="s">
        <v>858</v>
      </c>
      <c r="E224" s="5">
        <v>2009</v>
      </c>
      <c r="F224" s="5" t="s">
        <v>46</v>
      </c>
      <c r="G224" s="17" t="s">
        <v>34</v>
      </c>
      <c r="H224" s="17" t="s">
        <v>34</v>
      </c>
      <c r="I224" s="17" t="s">
        <v>34</v>
      </c>
      <c r="J224" s="17" t="s">
        <v>34</v>
      </c>
      <c r="K224" s="36" t="s">
        <v>32</v>
      </c>
      <c r="L224" s="49" t="s">
        <v>34</v>
      </c>
      <c r="M224" s="17" t="s">
        <v>34</v>
      </c>
      <c r="N224" s="17" t="s">
        <v>34</v>
      </c>
      <c r="O224" s="36" t="s">
        <v>34</v>
      </c>
      <c r="P224" s="49" t="s">
        <v>34</v>
      </c>
      <c r="Q224" s="17" t="s">
        <v>34</v>
      </c>
      <c r="R224" s="17" t="s">
        <v>32</v>
      </c>
      <c r="S224" s="36" t="s">
        <v>34</v>
      </c>
      <c r="T224" s="52" t="s">
        <v>153</v>
      </c>
      <c r="U224" s="20" t="s">
        <v>823</v>
      </c>
      <c r="V224" s="93" t="str">
        <f>HYPERLINK("https://www.rrdsb.com/initiatives/environmental-education/timeline-changes","https://www.rrdsb.com/initiatives/environmental-education/timeline-changes")</f>
        <v>https://www.rrdsb.com/initiatives/environmental-education/timeline-changes</v>
      </c>
      <c r="W224" s="86"/>
    </row>
    <row r="225" spans="1:23" ht="19.5" customHeight="1" x14ac:dyDescent="0.25">
      <c r="A225" s="9" t="s">
        <v>859</v>
      </c>
      <c r="B225" s="5" t="s">
        <v>607</v>
      </c>
      <c r="C225" s="35" t="s">
        <v>32</v>
      </c>
      <c r="D225" s="43" t="s">
        <v>429</v>
      </c>
      <c r="E225" s="5">
        <v>2011</v>
      </c>
      <c r="F225" s="5" t="s">
        <v>506</v>
      </c>
      <c r="G225" s="17" t="s">
        <v>34</v>
      </c>
      <c r="H225" s="17" t="s">
        <v>32</v>
      </c>
      <c r="I225" s="17" t="s">
        <v>34</v>
      </c>
      <c r="J225" s="17" t="s">
        <v>34</v>
      </c>
      <c r="K225" s="36" t="s">
        <v>32</v>
      </c>
      <c r="L225" s="49" t="s">
        <v>34</v>
      </c>
      <c r="M225" s="17" t="s">
        <v>32</v>
      </c>
      <c r="N225" s="17" t="s">
        <v>32</v>
      </c>
      <c r="O225" s="36" t="s">
        <v>34</v>
      </c>
      <c r="P225" s="49" t="s">
        <v>34</v>
      </c>
      <c r="Q225" s="17" t="s">
        <v>34</v>
      </c>
      <c r="R225" s="17" t="s">
        <v>32</v>
      </c>
      <c r="S225" s="36" t="s">
        <v>34</v>
      </c>
      <c r="T225" s="52" t="s">
        <v>66</v>
      </c>
      <c r="U225" s="20" t="s">
        <v>860</v>
      </c>
      <c r="V225" s="92" t="s">
        <v>1743</v>
      </c>
      <c r="W225" s="86"/>
    </row>
    <row r="226" spans="1:23" ht="19.5" customHeight="1" x14ac:dyDescent="0.25">
      <c r="A226" s="9" t="s">
        <v>861</v>
      </c>
      <c r="B226" s="5" t="s">
        <v>607</v>
      </c>
      <c r="C226" s="35" t="s">
        <v>32</v>
      </c>
      <c r="D226" s="43" t="s">
        <v>862</v>
      </c>
      <c r="E226" s="5">
        <v>2010</v>
      </c>
      <c r="F226" s="5" t="s">
        <v>45</v>
      </c>
      <c r="G226" s="17" t="s">
        <v>34</v>
      </c>
      <c r="H226" s="17" t="s">
        <v>34</v>
      </c>
      <c r="I226" s="17" t="s">
        <v>34</v>
      </c>
      <c r="J226" s="17" t="s">
        <v>32</v>
      </c>
      <c r="K226" s="36" t="s">
        <v>34</v>
      </c>
      <c r="L226" s="49" t="s">
        <v>34</v>
      </c>
      <c r="M226" s="17" t="s">
        <v>34</v>
      </c>
      <c r="N226" s="17" t="s">
        <v>34</v>
      </c>
      <c r="O226" s="36" t="s">
        <v>34</v>
      </c>
      <c r="P226" s="49" t="s">
        <v>34</v>
      </c>
      <c r="Q226" s="17" t="s">
        <v>34</v>
      </c>
      <c r="R226" s="17" t="s">
        <v>32</v>
      </c>
      <c r="S226" s="36" t="s">
        <v>34</v>
      </c>
      <c r="T226" s="52" t="s">
        <v>66</v>
      </c>
      <c r="U226" s="20" t="s">
        <v>863</v>
      </c>
      <c r="V226" s="93" t="str">
        <f>HYPERLINK("http://www.rcdsb.on.ca/uploads/81/Doc_634929075001263816.pdf","http://www.rcdsb.on.ca/uploads/81/Doc_634929075001263816.pdf")</f>
        <v>http://www.rcdsb.on.ca/uploads/81/Doc_634929075001263816.pdf</v>
      </c>
      <c r="W226" s="86"/>
    </row>
    <row r="227" spans="1:23" ht="19.5" customHeight="1" x14ac:dyDescent="0.25">
      <c r="A227" s="9" t="s">
        <v>861</v>
      </c>
      <c r="B227" s="5" t="s">
        <v>607</v>
      </c>
      <c r="C227" s="35" t="s">
        <v>32</v>
      </c>
      <c r="D227" s="43" t="s">
        <v>864</v>
      </c>
      <c r="E227" s="5">
        <v>2004</v>
      </c>
      <c r="F227" s="5" t="s">
        <v>46</v>
      </c>
      <c r="G227" s="17" t="s">
        <v>34</v>
      </c>
      <c r="H227" s="17" t="s">
        <v>34</v>
      </c>
      <c r="I227" s="17" t="s">
        <v>34</v>
      </c>
      <c r="J227" s="17" t="s">
        <v>34</v>
      </c>
      <c r="K227" s="36" t="s">
        <v>32</v>
      </c>
      <c r="L227" s="49" t="s">
        <v>34</v>
      </c>
      <c r="M227" s="17" t="s">
        <v>34</v>
      </c>
      <c r="N227" s="17" t="s">
        <v>32</v>
      </c>
      <c r="O227" s="36" t="s">
        <v>34</v>
      </c>
      <c r="P227" s="49" t="s">
        <v>34</v>
      </c>
      <c r="Q227" s="17" t="s">
        <v>34</v>
      </c>
      <c r="R227" s="17" t="s">
        <v>34</v>
      </c>
      <c r="S227" s="36" t="s">
        <v>32</v>
      </c>
      <c r="T227" s="42" t="s">
        <v>66</v>
      </c>
      <c r="U227" s="7" t="s">
        <v>865</v>
      </c>
      <c r="V227" s="94" t="s">
        <v>1481</v>
      </c>
      <c r="W227" s="86"/>
    </row>
    <row r="228" spans="1:23" ht="19.5" customHeight="1" x14ac:dyDescent="0.25">
      <c r="A228" s="9" t="s">
        <v>866</v>
      </c>
      <c r="B228" s="5" t="s">
        <v>607</v>
      </c>
      <c r="C228" s="35" t="s">
        <v>32</v>
      </c>
      <c r="D228" s="43" t="s">
        <v>867</v>
      </c>
      <c r="E228" s="5">
        <v>1996</v>
      </c>
      <c r="F228" s="5" t="s">
        <v>45</v>
      </c>
      <c r="G228" s="17" t="s">
        <v>34</v>
      </c>
      <c r="H228" s="17" t="s">
        <v>34</v>
      </c>
      <c r="I228" s="17" t="s">
        <v>34</v>
      </c>
      <c r="J228" s="17" t="s">
        <v>32</v>
      </c>
      <c r="K228" s="36" t="s">
        <v>34</v>
      </c>
      <c r="L228" s="49" t="s">
        <v>34</v>
      </c>
      <c r="M228" s="17" t="s">
        <v>34</v>
      </c>
      <c r="N228" s="17" t="s">
        <v>34</v>
      </c>
      <c r="O228" s="36" t="s">
        <v>34</v>
      </c>
      <c r="P228" s="49" t="s">
        <v>34</v>
      </c>
      <c r="Q228" s="17" t="s">
        <v>34</v>
      </c>
      <c r="R228" s="17" t="s">
        <v>32</v>
      </c>
      <c r="S228" s="36" t="s">
        <v>34</v>
      </c>
      <c r="T228" s="52" t="s">
        <v>66</v>
      </c>
      <c r="U228" s="20" t="s">
        <v>868</v>
      </c>
      <c r="V228" s="92" t="s">
        <v>1744</v>
      </c>
      <c r="W228" s="86"/>
    </row>
    <row r="229" spans="1:23" ht="19.5" customHeight="1" x14ac:dyDescent="0.25">
      <c r="A229" s="9" t="s">
        <v>869</v>
      </c>
      <c r="B229" s="5" t="s">
        <v>607</v>
      </c>
      <c r="C229" s="35" t="s">
        <v>32</v>
      </c>
      <c r="D229" s="43" t="s">
        <v>870</v>
      </c>
      <c r="E229" s="5">
        <v>2008</v>
      </c>
      <c r="F229" s="5" t="s">
        <v>45</v>
      </c>
      <c r="G229" s="17" t="s">
        <v>34</v>
      </c>
      <c r="H229" s="17" t="s">
        <v>34</v>
      </c>
      <c r="I229" s="17" t="s">
        <v>34</v>
      </c>
      <c r="J229" s="17" t="s">
        <v>32</v>
      </c>
      <c r="K229" s="36" t="s">
        <v>34</v>
      </c>
      <c r="L229" s="49" t="s">
        <v>34</v>
      </c>
      <c r="M229" s="17" t="s">
        <v>34</v>
      </c>
      <c r="N229" s="17" t="s">
        <v>34</v>
      </c>
      <c r="O229" s="36" t="s">
        <v>34</v>
      </c>
      <c r="P229" s="49" t="s">
        <v>34</v>
      </c>
      <c r="Q229" s="17" t="s">
        <v>34</v>
      </c>
      <c r="R229" s="17" t="s">
        <v>32</v>
      </c>
      <c r="S229" s="36" t="s">
        <v>34</v>
      </c>
      <c r="T229" s="52" t="s">
        <v>66</v>
      </c>
      <c r="U229" s="20" t="s">
        <v>871</v>
      </c>
      <c r="V229" s="93" t="str">
        <f>HYPERLINK("http://www.smcdsb.on.ca/UserFiles/Servers/Server_6/File/Board%20Office%20Files/Our%20Board/Policies%20and%20Procedures%202012/REV%20LE-17%20Environmental%20Stewardship.pdf","http://www.smcdsb.on.ca/UserFiles/Servers/Server_6/File/Board%20Office%20Files/Our%20Board/Policies%20and%20Procedures%202012/REV%20LE-17%20Environmental%20Stewardship.pdf")</f>
        <v>http://www.smcdsb.on.ca/UserFiles/Servers/Server_6/File/Board%20Office%20Files/Our%20Board/Policies%20and%20Procedures%202012/REV%20LE-17%20Environmental%20Stewardship.pdf</v>
      </c>
      <c r="W229" s="86"/>
    </row>
    <row r="230" spans="1:23" ht="19.5" customHeight="1" x14ac:dyDescent="0.25">
      <c r="A230" s="9" t="s">
        <v>869</v>
      </c>
      <c r="B230" s="5" t="s">
        <v>607</v>
      </c>
      <c r="C230" s="35" t="s">
        <v>32</v>
      </c>
      <c r="D230" s="43" t="s">
        <v>872</v>
      </c>
      <c r="E230" s="5">
        <v>2009</v>
      </c>
      <c r="F230" s="5" t="s">
        <v>46</v>
      </c>
      <c r="G230" s="17" t="s">
        <v>34</v>
      </c>
      <c r="H230" s="17" t="s">
        <v>34</v>
      </c>
      <c r="I230" s="17" t="s">
        <v>34</v>
      </c>
      <c r="J230" s="17" t="s">
        <v>34</v>
      </c>
      <c r="K230" s="36" t="s">
        <v>32</v>
      </c>
      <c r="L230" s="49" t="s">
        <v>34</v>
      </c>
      <c r="M230" s="17" t="s">
        <v>32</v>
      </c>
      <c r="N230" s="17" t="s">
        <v>34</v>
      </c>
      <c r="O230" s="36" t="s">
        <v>34</v>
      </c>
      <c r="P230" s="49" t="s">
        <v>34</v>
      </c>
      <c r="Q230" s="17" t="s">
        <v>34</v>
      </c>
      <c r="R230" s="17" t="s">
        <v>34</v>
      </c>
      <c r="S230" s="36" t="s">
        <v>32</v>
      </c>
      <c r="T230" s="52" t="s">
        <v>66</v>
      </c>
      <c r="U230" s="7" t="s">
        <v>873</v>
      </c>
      <c r="V230" s="94" t="s">
        <v>1482</v>
      </c>
      <c r="W230" s="86"/>
    </row>
    <row r="231" spans="1:23" ht="19.5" customHeight="1" x14ac:dyDescent="0.25">
      <c r="A231" s="9" t="s">
        <v>874</v>
      </c>
      <c r="B231" s="5" t="s">
        <v>607</v>
      </c>
      <c r="C231" s="35" t="s">
        <v>32</v>
      </c>
      <c r="D231" s="43" t="s">
        <v>844</v>
      </c>
      <c r="E231" s="5">
        <v>2000</v>
      </c>
      <c r="F231" s="5" t="s">
        <v>45</v>
      </c>
      <c r="G231" s="17" t="s">
        <v>34</v>
      </c>
      <c r="H231" s="17" t="s">
        <v>34</v>
      </c>
      <c r="I231" s="17" t="s">
        <v>34</v>
      </c>
      <c r="J231" s="17" t="s">
        <v>32</v>
      </c>
      <c r="K231" s="36" t="s">
        <v>34</v>
      </c>
      <c r="L231" s="49" t="s">
        <v>34</v>
      </c>
      <c r="M231" s="17" t="s">
        <v>34</v>
      </c>
      <c r="N231" s="17" t="s">
        <v>34</v>
      </c>
      <c r="O231" s="36" t="s">
        <v>34</v>
      </c>
      <c r="P231" s="49" t="s">
        <v>34</v>
      </c>
      <c r="Q231" s="17" t="s">
        <v>34</v>
      </c>
      <c r="R231" s="17" t="s">
        <v>32</v>
      </c>
      <c r="S231" s="36" t="s">
        <v>34</v>
      </c>
      <c r="T231" s="52" t="s">
        <v>66</v>
      </c>
      <c r="U231" s="20" t="s">
        <v>875</v>
      </c>
      <c r="V231" s="92" t="s">
        <v>1745</v>
      </c>
      <c r="W231" s="86"/>
    </row>
    <row r="232" spans="1:23" ht="14" x14ac:dyDescent="0.25">
      <c r="A232" s="9" t="s">
        <v>876</v>
      </c>
      <c r="B232" s="5" t="s">
        <v>607</v>
      </c>
      <c r="C232" s="35" t="s">
        <v>32</v>
      </c>
      <c r="D232" s="43" t="s">
        <v>877</v>
      </c>
      <c r="E232" s="5">
        <v>2008</v>
      </c>
      <c r="F232" s="5" t="s">
        <v>45</v>
      </c>
      <c r="G232" s="17" t="s">
        <v>34</v>
      </c>
      <c r="H232" s="17" t="s">
        <v>34</v>
      </c>
      <c r="I232" s="17" t="s">
        <v>34</v>
      </c>
      <c r="J232" s="17" t="s">
        <v>32</v>
      </c>
      <c r="K232" s="36" t="s">
        <v>34</v>
      </c>
      <c r="L232" s="49" t="s">
        <v>34</v>
      </c>
      <c r="M232" s="17" t="s">
        <v>34</v>
      </c>
      <c r="N232" s="17" t="s">
        <v>34</v>
      </c>
      <c r="O232" s="36" t="s">
        <v>34</v>
      </c>
      <c r="P232" s="49" t="s">
        <v>34</v>
      </c>
      <c r="Q232" s="17" t="s">
        <v>34</v>
      </c>
      <c r="R232" s="17" t="s">
        <v>32</v>
      </c>
      <c r="S232" s="36" t="s">
        <v>34</v>
      </c>
      <c r="T232" s="42" t="s">
        <v>66</v>
      </c>
      <c r="U232" s="7" t="s">
        <v>878</v>
      </c>
      <c r="V232" s="94" t="s">
        <v>1483</v>
      </c>
      <c r="W232" s="86"/>
    </row>
    <row r="233" spans="1:23" ht="14" x14ac:dyDescent="0.25">
      <c r="A233" s="9" t="s">
        <v>876</v>
      </c>
      <c r="B233" s="5" t="s">
        <v>607</v>
      </c>
      <c r="C233" s="35" t="s">
        <v>32</v>
      </c>
      <c r="D233" s="43" t="s">
        <v>75</v>
      </c>
      <c r="E233" s="5" t="s">
        <v>35</v>
      </c>
      <c r="F233" s="5" t="s">
        <v>879</v>
      </c>
      <c r="G233" s="17" t="s">
        <v>34</v>
      </c>
      <c r="H233" s="17" t="s">
        <v>32</v>
      </c>
      <c r="I233" s="17" t="s">
        <v>34</v>
      </c>
      <c r="J233" s="17" t="s">
        <v>34</v>
      </c>
      <c r="K233" s="36" t="s">
        <v>32</v>
      </c>
      <c r="L233" s="49" t="s">
        <v>34</v>
      </c>
      <c r="M233" s="17" t="s">
        <v>32</v>
      </c>
      <c r="N233" s="17" t="s">
        <v>34</v>
      </c>
      <c r="O233" s="36" t="s">
        <v>34</v>
      </c>
      <c r="P233" s="49" t="s">
        <v>34</v>
      </c>
      <c r="Q233" s="17" t="s">
        <v>34</v>
      </c>
      <c r="R233" s="17" t="s">
        <v>34</v>
      </c>
      <c r="S233" s="36" t="s">
        <v>32</v>
      </c>
      <c r="T233" s="52" t="s">
        <v>153</v>
      </c>
      <c r="U233" s="20" t="s">
        <v>880</v>
      </c>
      <c r="V233" s="93" t="str">
        <f>HYPERLINK("http://www.dearness.ca/sudbury_catholic/index.html","http://www.dearness.ca/sudbury_catholic/index.html")</f>
        <v>http://www.dearness.ca/sudbury_catholic/index.html</v>
      </c>
      <c r="W233" s="86"/>
    </row>
    <row r="234" spans="1:23" ht="14" x14ac:dyDescent="0.25">
      <c r="A234" s="9" t="s">
        <v>876</v>
      </c>
      <c r="B234" s="5" t="s">
        <v>607</v>
      </c>
      <c r="C234" s="35" t="s">
        <v>32</v>
      </c>
      <c r="D234" s="43" t="s">
        <v>881</v>
      </c>
      <c r="E234" s="5">
        <v>2010</v>
      </c>
      <c r="F234" s="5" t="s">
        <v>43</v>
      </c>
      <c r="G234" s="17" t="s">
        <v>34</v>
      </c>
      <c r="H234" s="17" t="s">
        <v>32</v>
      </c>
      <c r="I234" s="17" t="s">
        <v>34</v>
      </c>
      <c r="J234" s="17" t="s">
        <v>34</v>
      </c>
      <c r="K234" s="36" t="s">
        <v>34</v>
      </c>
      <c r="L234" s="49" t="s">
        <v>34</v>
      </c>
      <c r="M234" s="17" t="s">
        <v>34</v>
      </c>
      <c r="N234" s="17" t="s">
        <v>34</v>
      </c>
      <c r="O234" s="36" t="s">
        <v>34</v>
      </c>
      <c r="P234" s="49" t="s">
        <v>34</v>
      </c>
      <c r="Q234" s="17" t="s">
        <v>34</v>
      </c>
      <c r="R234" s="17" t="s">
        <v>32</v>
      </c>
      <c r="S234" s="36" t="s">
        <v>34</v>
      </c>
      <c r="T234" s="52" t="s">
        <v>66</v>
      </c>
      <c r="U234" s="7" t="s">
        <v>882</v>
      </c>
      <c r="V234" s="94" t="s">
        <v>1484</v>
      </c>
      <c r="W234" s="86"/>
    </row>
    <row r="235" spans="1:23" ht="14" x14ac:dyDescent="0.25">
      <c r="A235" s="9" t="s">
        <v>883</v>
      </c>
      <c r="B235" s="5" t="s">
        <v>607</v>
      </c>
      <c r="C235" s="35" t="s">
        <v>32</v>
      </c>
      <c r="D235" s="43" t="s">
        <v>75</v>
      </c>
      <c r="E235" s="5" t="s">
        <v>35</v>
      </c>
      <c r="F235" s="5" t="s">
        <v>45</v>
      </c>
      <c r="G235" s="17" t="s">
        <v>34</v>
      </c>
      <c r="H235" s="17" t="s">
        <v>34</v>
      </c>
      <c r="I235" s="17" t="s">
        <v>34</v>
      </c>
      <c r="J235" s="17" t="s">
        <v>32</v>
      </c>
      <c r="K235" s="36" t="s">
        <v>34</v>
      </c>
      <c r="L235" s="49" t="s">
        <v>34</v>
      </c>
      <c r="M235" s="17" t="s">
        <v>34</v>
      </c>
      <c r="N235" s="17" t="s">
        <v>34</v>
      </c>
      <c r="O235" s="36" t="s">
        <v>34</v>
      </c>
      <c r="P235" s="49" t="s">
        <v>34</v>
      </c>
      <c r="Q235" s="17" t="s">
        <v>34</v>
      </c>
      <c r="R235" s="17" t="s">
        <v>32</v>
      </c>
      <c r="S235" s="36" t="s">
        <v>34</v>
      </c>
      <c r="T235" s="52" t="s">
        <v>66</v>
      </c>
      <c r="U235" s="20" t="s">
        <v>884</v>
      </c>
      <c r="V235" s="92" t="s">
        <v>1746</v>
      </c>
      <c r="W235" s="86"/>
    </row>
    <row r="236" spans="1:23" ht="25" x14ac:dyDescent="0.25">
      <c r="A236" s="9" t="s">
        <v>885</v>
      </c>
      <c r="B236" s="5" t="s">
        <v>607</v>
      </c>
      <c r="C236" s="35" t="s">
        <v>32</v>
      </c>
      <c r="D236" s="43" t="s">
        <v>886</v>
      </c>
      <c r="E236" s="5">
        <v>2011</v>
      </c>
      <c r="F236" s="5" t="s">
        <v>46</v>
      </c>
      <c r="G236" s="17" t="s">
        <v>34</v>
      </c>
      <c r="H236" s="17" t="s">
        <v>34</v>
      </c>
      <c r="I236" s="17" t="s">
        <v>34</v>
      </c>
      <c r="J236" s="17" t="s">
        <v>34</v>
      </c>
      <c r="K236" s="36" t="s">
        <v>32</v>
      </c>
      <c r="L236" s="49" t="s">
        <v>34</v>
      </c>
      <c r="M236" s="17" t="s">
        <v>32</v>
      </c>
      <c r="N236" s="17" t="s">
        <v>34</v>
      </c>
      <c r="O236" s="36" t="s">
        <v>34</v>
      </c>
      <c r="P236" s="49" t="s">
        <v>34</v>
      </c>
      <c r="Q236" s="17" t="s">
        <v>34</v>
      </c>
      <c r="R236" s="17" t="s">
        <v>34</v>
      </c>
      <c r="S236" s="36" t="s">
        <v>32</v>
      </c>
      <c r="T236" s="52" t="s">
        <v>66</v>
      </c>
      <c r="U236" s="20" t="s">
        <v>887</v>
      </c>
      <c r="V236" s="93" t="str">
        <f>HYPERLINK("http://www.sgdsb.on.ca/upload/documents/plant-services-department-energy-plan_wc1_board-meeting-version.pdf","http://www.sgdsb.on.ca/upload/documents/plant-services-department-energy-plan_wc1_board-meeting-version.pdf")</f>
        <v>http://www.sgdsb.on.ca/upload/documents/plant-services-department-energy-plan_wc1_board-meeting-version.pdf</v>
      </c>
      <c r="W236" s="86"/>
    </row>
    <row r="237" spans="1:23" ht="25" x14ac:dyDescent="0.25">
      <c r="A237" s="9" t="s">
        <v>885</v>
      </c>
      <c r="B237" s="5" t="s">
        <v>607</v>
      </c>
      <c r="C237" s="35" t="s">
        <v>32</v>
      </c>
      <c r="D237" s="43" t="s">
        <v>888</v>
      </c>
      <c r="E237" s="5">
        <v>2012</v>
      </c>
      <c r="F237" s="5" t="s">
        <v>46</v>
      </c>
      <c r="G237" s="17" t="s">
        <v>34</v>
      </c>
      <c r="H237" s="17" t="s">
        <v>34</v>
      </c>
      <c r="I237" s="17" t="s">
        <v>34</v>
      </c>
      <c r="J237" s="17" t="s">
        <v>34</v>
      </c>
      <c r="K237" s="36" t="s">
        <v>32</v>
      </c>
      <c r="L237" s="49" t="s">
        <v>34</v>
      </c>
      <c r="M237" s="17" t="s">
        <v>32</v>
      </c>
      <c r="N237" s="17" t="s">
        <v>32</v>
      </c>
      <c r="O237" s="36" t="s">
        <v>34</v>
      </c>
      <c r="P237" s="49" t="s">
        <v>34</v>
      </c>
      <c r="Q237" s="17" t="s">
        <v>34</v>
      </c>
      <c r="R237" s="17" t="s">
        <v>34</v>
      </c>
      <c r="S237" s="36" t="s">
        <v>32</v>
      </c>
      <c r="T237" s="42" t="s">
        <v>66</v>
      </c>
      <c r="U237" s="7" t="s">
        <v>889</v>
      </c>
      <c r="V237" s="94" t="s">
        <v>1485</v>
      </c>
      <c r="W237" s="86"/>
    </row>
    <row r="238" spans="1:23" ht="25" x14ac:dyDescent="0.25">
      <c r="A238" s="9" t="s">
        <v>890</v>
      </c>
      <c r="B238" s="5" t="s">
        <v>607</v>
      </c>
      <c r="C238" s="35" t="s">
        <v>32</v>
      </c>
      <c r="D238" s="43" t="s">
        <v>891</v>
      </c>
      <c r="E238" s="5">
        <v>2000</v>
      </c>
      <c r="F238" s="5" t="s">
        <v>656</v>
      </c>
      <c r="G238" s="17" t="s">
        <v>34</v>
      </c>
      <c r="H238" s="17" t="s">
        <v>32</v>
      </c>
      <c r="I238" s="17" t="s">
        <v>34</v>
      </c>
      <c r="J238" s="5" t="s">
        <v>32</v>
      </c>
      <c r="K238" s="36" t="s">
        <v>34</v>
      </c>
      <c r="L238" s="49" t="s">
        <v>34</v>
      </c>
      <c r="M238" s="17" t="s">
        <v>34</v>
      </c>
      <c r="N238" s="17" t="s">
        <v>34</v>
      </c>
      <c r="O238" s="36" t="s">
        <v>34</v>
      </c>
      <c r="P238" s="49" t="s">
        <v>34</v>
      </c>
      <c r="Q238" s="17" t="s">
        <v>34</v>
      </c>
      <c r="R238" s="17" t="s">
        <v>32</v>
      </c>
      <c r="S238" s="36" t="s">
        <v>34</v>
      </c>
      <c r="T238" s="52" t="s">
        <v>66</v>
      </c>
      <c r="U238" s="20" t="s">
        <v>892</v>
      </c>
      <c r="V238" s="93" t="str">
        <f>HYPERLINK("http://www.tvdsb.ca/files/filesystem/201108_EnvironmentalEducationandManagementProgramProcedure1.pdf","http://www.tvdsb.ca/files/filesystem/201108_EnvironmentalEducationandManagementProgramProcedure1.pdf")</f>
        <v>http://www.tvdsb.ca/files/filesystem/201108_EnvironmentalEducationandManagementProgramProcedure1.pdf</v>
      </c>
      <c r="W238" s="86"/>
    </row>
    <row r="239" spans="1:23" ht="14" x14ac:dyDescent="0.25">
      <c r="A239" s="9" t="s">
        <v>890</v>
      </c>
      <c r="B239" s="5" t="s">
        <v>607</v>
      </c>
      <c r="C239" s="35" t="s">
        <v>32</v>
      </c>
      <c r="D239" s="43" t="s">
        <v>893</v>
      </c>
      <c r="E239" s="5">
        <v>2003</v>
      </c>
      <c r="F239" s="5" t="s">
        <v>46</v>
      </c>
      <c r="G239" s="17" t="s">
        <v>34</v>
      </c>
      <c r="H239" s="17" t="s">
        <v>34</v>
      </c>
      <c r="I239" s="17" t="s">
        <v>34</v>
      </c>
      <c r="J239" s="17" t="s">
        <v>34</v>
      </c>
      <c r="K239" s="36" t="s">
        <v>32</v>
      </c>
      <c r="L239" s="49" t="s">
        <v>32</v>
      </c>
      <c r="M239" s="17" t="s">
        <v>34</v>
      </c>
      <c r="N239" s="17" t="s">
        <v>34</v>
      </c>
      <c r="O239" s="36" t="s">
        <v>34</v>
      </c>
      <c r="P239" s="49" t="s">
        <v>34</v>
      </c>
      <c r="Q239" s="17" t="s">
        <v>34</v>
      </c>
      <c r="R239" s="17" t="s">
        <v>34</v>
      </c>
      <c r="S239" s="36" t="s">
        <v>32</v>
      </c>
      <c r="T239" s="52" t="s">
        <v>66</v>
      </c>
      <c r="U239" s="7" t="s">
        <v>894</v>
      </c>
      <c r="V239" s="94" t="s">
        <v>1486</v>
      </c>
      <c r="W239" s="86"/>
    </row>
    <row r="240" spans="1:23" ht="14" x14ac:dyDescent="0.25">
      <c r="A240" s="9" t="s">
        <v>895</v>
      </c>
      <c r="B240" s="5" t="s">
        <v>607</v>
      </c>
      <c r="C240" s="35" t="s">
        <v>32</v>
      </c>
      <c r="D240" s="43" t="s">
        <v>896</v>
      </c>
      <c r="E240" s="5">
        <v>2010</v>
      </c>
      <c r="F240" s="5" t="s">
        <v>45</v>
      </c>
      <c r="G240" s="17" t="s">
        <v>34</v>
      </c>
      <c r="H240" s="17" t="s">
        <v>34</v>
      </c>
      <c r="I240" s="17" t="s">
        <v>34</v>
      </c>
      <c r="J240" s="17" t="s">
        <v>32</v>
      </c>
      <c r="K240" s="36" t="s">
        <v>34</v>
      </c>
      <c r="L240" s="49" t="s">
        <v>34</v>
      </c>
      <c r="M240" s="17" t="s">
        <v>34</v>
      </c>
      <c r="N240" s="17" t="s">
        <v>34</v>
      </c>
      <c r="O240" s="36" t="s">
        <v>34</v>
      </c>
      <c r="P240" s="49" t="s">
        <v>34</v>
      </c>
      <c r="Q240" s="17" t="s">
        <v>34</v>
      </c>
      <c r="R240" s="17" t="s">
        <v>32</v>
      </c>
      <c r="S240" s="36" t="s">
        <v>34</v>
      </c>
      <c r="T240" s="52" t="s">
        <v>66</v>
      </c>
      <c r="U240" s="20" t="s">
        <v>897</v>
      </c>
      <c r="V240" s="92" t="s">
        <v>1747</v>
      </c>
      <c r="W240" s="86"/>
    </row>
    <row r="241" spans="1:23" ht="14" x14ac:dyDescent="0.25">
      <c r="A241" s="9" t="s">
        <v>898</v>
      </c>
      <c r="B241" s="5" t="s">
        <v>607</v>
      </c>
      <c r="C241" s="35" t="s">
        <v>32</v>
      </c>
      <c r="D241" s="43" t="s">
        <v>899</v>
      </c>
      <c r="E241" s="5">
        <v>1996</v>
      </c>
      <c r="F241" s="5" t="s">
        <v>46</v>
      </c>
      <c r="G241" s="17" t="s">
        <v>34</v>
      </c>
      <c r="H241" s="17" t="s">
        <v>34</v>
      </c>
      <c r="I241" s="17" t="s">
        <v>34</v>
      </c>
      <c r="J241" s="17" t="s">
        <v>34</v>
      </c>
      <c r="K241" s="36" t="s">
        <v>32</v>
      </c>
      <c r="L241" s="49" t="s">
        <v>34</v>
      </c>
      <c r="M241" s="17" t="s">
        <v>34</v>
      </c>
      <c r="N241" s="17" t="s">
        <v>32</v>
      </c>
      <c r="O241" s="36" t="s">
        <v>34</v>
      </c>
      <c r="P241" s="49" t="s">
        <v>34</v>
      </c>
      <c r="Q241" s="17" t="s">
        <v>34</v>
      </c>
      <c r="R241" s="17" t="s">
        <v>32</v>
      </c>
      <c r="S241" s="36" t="s">
        <v>34</v>
      </c>
      <c r="T241" s="52" t="s">
        <v>153</v>
      </c>
      <c r="U241" s="20" t="s">
        <v>900</v>
      </c>
      <c r="V241" s="93" t="str">
        <f>HYPERLINK("http://www.tcdsb.org/Board/Policies/Pages/BM06.aspx","http://www.tcdsb.org/Board/Policies/Pages/BM06.aspx")</f>
        <v>http://www.tcdsb.org/Board/Policies/Pages/BM06.aspx</v>
      </c>
      <c r="W241" s="86"/>
    </row>
    <row r="242" spans="1:23" ht="14" x14ac:dyDescent="0.25">
      <c r="A242" s="9" t="s">
        <v>898</v>
      </c>
      <c r="B242" s="5" t="s">
        <v>607</v>
      </c>
      <c r="C242" s="35" t="s">
        <v>32</v>
      </c>
      <c r="D242" s="43" t="s">
        <v>75</v>
      </c>
      <c r="E242" s="5" t="s">
        <v>35</v>
      </c>
      <c r="F242" s="5" t="s">
        <v>46</v>
      </c>
      <c r="G242" s="17" t="s">
        <v>34</v>
      </c>
      <c r="H242" s="17" t="s">
        <v>34</v>
      </c>
      <c r="I242" s="17" t="s">
        <v>34</v>
      </c>
      <c r="J242" s="17" t="s">
        <v>34</v>
      </c>
      <c r="K242" s="36" t="s">
        <v>32</v>
      </c>
      <c r="L242" s="49" t="s">
        <v>34</v>
      </c>
      <c r="M242" s="17" t="s">
        <v>32</v>
      </c>
      <c r="N242" s="17" t="s">
        <v>34</v>
      </c>
      <c r="O242" s="36" t="s">
        <v>34</v>
      </c>
      <c r="P242" s="49" t="s">
        <v>34</v>
      </c>
      <c r="Q242" s="17" t="s">
        <v>34</v>
      </c>
      <c r="R242" s="17" t="s">
        <v>34</v>
      </c>
      <c r="S242" s="36" t="s">
        <v>32</v>
      </c>
      <c r="T242" s="42" t="s">
        <v>72</v>
      </c>
      <c r="U242" s="7" t="s">
        <v>902</v>
      </c>
      <c r="V242" s="94" t="s">
        <v>1487</v>
      </c>
      <c r="W242" s="86"/>
    </row>
    <row r="243" spans="1:23" ht="25" x14ac:dyDescent="0.25">
      <c r="A243" s="9" t="s">
        <v>898</v>
      </c>
      <c r="B243" s="5" t="s">
        <v>607</v>
      </c>
      <c r="C243" s="35" t="s">
        <v>32</v>
      </c>
      <c r="D243" s="43" t="s">
        <v>903</v>
      </c>
      <c r="E243" s="5">
        <v>2010</v>
      </c>
      <c r="F243" s="5" t="s">
        <v>46</v>
      </c>
      <c r="G243" s="17" t="s">
        <v>34</v>
      </c>
      <c r="H243" s="17" t="s">
        <v>34</v>
      </c>
      <c r="I243" s="17" t="s">
        <v>34</v>
      </c>
      <c r="J243" s="17" t="s">
        <v>34</v>
      </c>
      <c r="K243" s="36" t="s">
        <v>32</v>
      </c>
      <c r="L243" s="49" t="s">
        <v>34</v>
      </c>
      <c r="M243" s="17" t="s">
        <v>34</v>
      </c>
      <c r="N243" s="17" t="s">
        <v>32</v>
      </c>
      <c r="O243" s="36" t="s">
        <v>34</v>
      </c>
      <c r="P243" s="49" t="s">
        <v>34</v>
      </c>
      <c r="Q243" s="17" t="s">
        <v>34</v>
      </c>
      <c r="R243" s="17" t="s">
        <v>34</v>
      </c>
      <c r="S243" s="36" t="s">
        <v>32</v>
      </c>
      <c r="T243" s="42" t="s">
        <v>66</v>
      </c>
      <c r="U243" s="7" t="s">
        <v>904</v>
      </c>
      <c r="V243" s="94" t="s">
        <v>1488</v>
      </c>
      <c r="W243" s="86"/>
    </row>
    <row r="244" spans="1:23" ht="50" x14ac:dyDescent="0.25">
      <c r="A244" s="9" t="s">
        <v>898</v>
      </c>
      <c r="B244" s="5" t="s">
        <v>607</v>
      </c>
      <c r="C244" s="35" t="s">
        <v>32</v>
      </c>
      <c r="D244" s="43" t="s">
        <v>905</v>
      </c>
      <c r="E244" s="5">
        <v>2009</v>
      </c>
      <c r="F244" s="5" t="s">
        <v>46</v>
      </c>
      <c r="G244" s="17" t="s">
        <v>34</v>
      </c>
      <c r="H244" s="17" t="s">
        <v>34</v>
      </c>
      <c r="I244" s="17" t="s">
        <v>34</v>
      </c>
      <c r="J244" s="17" t="s">
        <v>34</v>
      </c>
      <c r="K244" s="36" t="s">
        <v>32</v>
      </c>
      <c r="L244" s="49" t="s">
        <v>34</v>
      </c>
      <c r="M244" s="17" t="s">
        <v>34</v>
      </c>
      <c r="N244" s="17" t="s">
        <v>32</v>
      </c>
      <c r="O244" s="36" t="s">
        <v>34</v>
      </c>
      <c r="P244" s="49" t="s">
        <v>34</v>
      </c>
      <c r="Q244" s="17" t="s">
        <v>34</v>
      </c>
      <c r="R244" s="17" t="s">
        <v>32</v>
      </c>
      <c r="S244" s="36" t="s">
        <v>34</v>
      </c>
      <c r="T244" s="42" t="s">
        <v>66</v>
      </c>
      <c r="U244" s="7" t="s">
        <v>907</v>
      </c>
      <c r="V244" s="94" t="s">
        <v>1489</v>
      </c>
      <c r="W244" s="86"/>
    </row>
    <row r="245" spans="1:23" ht="14" x14ac:dyDescent="0.25">
      <c r="A245" s="9" t="s">
        <v>898</v>
      </c>
      <c r="B245" s="5" t="s">
        <v>607</v>
      </c>
      <c r="C245" s="35" t="s">
        <v>32</v>
      </c>
      <c r="D245" s="43" t="s">
        <v>909</v>
      </c>
      <c r="E245" s="5">
        <v>1981</v>
      </c>
      <c r="F245" s="5" t="s">
        <v>46</v>
      </c>
      <c r="G245" s="17" t="s">
        <v>34</v>
      </c>
      <c r="H245" s="17" t="s">
        <v>34</v>
      </c>
      <c r="I245" s="17" t="s">
        <v>34</v>
      </c>
      <c r="J245" s="17" t="s">
        <v>34</v>
      </c>
      <c r="K245" s="36" t="s">
        <v>32</v>
      </c>
      <c r="L245" s="49" t="s">
        <v>32</v>
      </c>
      <c r="M245" s="17" t="s">
        <v>34</v>
      </c>
      <c r="N245" s="17" t="s">
        <v>34</v>
      </c>
      <c r="O245" s="36" t="s">
        <v>34</v>
      </c>
      <c r="P245" s="49" t="s">
        <v>34</v>
      </c>
      <c r="Q245" s="17" t="s">
        <v>34</v>
      </c>
      <c r="R245" s="17" t="s">
        <v>34</v>
      </c>
      <c r="S245" s="36" t="s">
        <v>32</v>
      </c>
      <c r="T245" s="42" t="s">
        <v>153</v>
      </c>
      <c r="U245" s="7" t="s">
        <v>910</v>
      </c>
      <c r="V245" s="94" t="s">
        <v>1490</v>
      </c>
      <c r="W245" s="86"/>
    </row>
    <row r="246" spans="1:23" ht="14" x14ac:dyDescent="0.25">
      <c r="A246" s="9" t="s">
        <v>911</v>
      </c>
      <c r="B246" s="5" t="s">
        <v>607</v>
      </c>
      <c r="C246" s="35" t="s">
        <v>32</v>
      </c>
      <c r="D246" s="43" t="s">
        <v>912</v>
      </c>
      <c r="E246" s="5">
        <v>2000</v>
      </c>
      <c r="F246" s="5" t="s">
        <v>913</v>
      </c>
      <c r="G246" s="17" t="s">
        <v>34</v>
      </c>
      <c r="H246" s="17" t="s">
        <v>32</v>
      </c>
      <c r="I246" s="17" t="s">
        <v>34</v>
      </c>
      <c r="J246" s="17" t="s">
        <v>32</v>
      </c>
      <c r="K246" s="36" t="s">
        <v>32</v>
      </c>
      <c r="L246" s="49" t="s">
        <v>34</v>
      </c>
      <c r="M246" s="17" t="s">
        <v>34</v>
      </c>
      <c r="N246" s="17" t="s">
        <v>34</v>
      </c>
      <c r="O246" s="36" t="s">
        <v>34</v>
      </c>
      <c r="P246" s="49" t="s">
        <v>34</v>
      </c>
      <c r="Q246" s="17" t="s">
        <v>34</v>
      </c>
      <c r="R246" s="17" t="s">
        <v>32</v>
      </c>
      <c r="S246" s="36" t="s">
        <v>34</v>
      </c>
      <c r="T246" s="52" t="s">
        <v>66</v>
      </c>
      <c r="U246" s="20" t="s">
        <v>914</v>
      </c>
      <c r="V246" s="93" t="str">
        <f>HYPERLINK("http://www2.tdsb.on.ca/ppf/uploads/files/live/92/194.pdf","http://www2.tdsb.on.ca/ppf/uploads/files/live/92/194.pdf")</f>
        <v>http://www2.tdsb.on.ca/ppf/uploads/files/live/92/194.pdf</v>
      </c>
      <c r="W246" s="86"/>
    </row>
    <row r="247" spans="1:23" ht="14" x14ac:dyDescent="0.25">
      <c r="A247" s="9" t="s">
        <v>911</v>
      </c>
      <c r="B247" s="5" t="s">
        <v>607</v>
      </c>
      <c r="C247" s="35" t="s">
        <v>32</v>
      </c>
      <c r="D247" s="43" t="s">
        <v>917</v>
      </c>
      <c r="E247" s="5">
        <v>2010</v>
      </c>
      <c r="F247" s="5" t="s">
        <v>918</v>
      </c>
      <c r="G247" s="17" t="s">
        <v>34</v>
      </c>
      <c r="H247" s="17" t="s">
        <v>34</v>
      </c>
      <c r="I247" s="17" t="s">
        <v>34</v>
      </c>
      <c r="J247" s="17" t="s">
        <v>32</v>
      </c>
      <c r="K247" s="36" t="s">
        <v>32</v>
      </c>
      <c r="L247" s="49" t="s">
        <v>34</v>
      </c>
      <c r="M247" s="17" t="s">
        <v>34</v>
      </c>
      <c r="N247" s="17" t="s">
        <v>32</v>
      </c>
      <c r="O247" s="36" t="s">
        <v>34</v>
      </c>
      <c r="P247" s="49" t="s">
        <v>34</v>
      </c>
      <c r="Q247" s="17" t="s">
        <v>34</v>
      </c>
      <c r="R247" s="17" t="s">
        <v>32</v>
      </c>
      <c r="S247" s="36" t="s">
        <v>34</v>
      </c>
      <c r="T247" s="52" t="s">
        <v>66</v>
      </c>
      <c r="U247" s="7" t="s">
        <v>919</v>
      </c>
      <c r="V247" s="94" t="s">
        <v>1491</v>
      </c>
      <c r="W247" s="86"/>
    </row>
    <row r="248" spans="1:23" ht="14" x14ac:dyDescent="0.25">
      <c r="A248" s="9" t="s">
        <v>911</v>
      </c>
      <c r="B248" s="5" t="s">
        <v>607</v>
      </c>
      <c r="C248" s="35" t="s">
        <v>32</v>
      </c>
      <c r="D248" s="43" t="s">
        <v>920</v>
      </c>
      <c r="E248" s="5">
        <v>2013</v>
      </c>
      <c r="F248" s="5" t="s">
        <v>46</v>
      </c>
      <c r="G248" s="17" t="s">
        <v>34</v>
      </c>
      <c r="H248" s="17" t="s">
        <v>34</v>
      </c>
      <c r="I248" s="17" t="s">
        <v>34</v>
      </c>
      <c r="J248" s="17" t="s">
        <v>34</v>
      </c>
      <c r="K248" s="36" t="s">
        <v>32</v>
      </c>
      <c r="L248" s="49" t="s">
        <v>34</v>
      </c>
      <c r="M248" s="17" t="s">
        <v>34</v>
      </c>
      <c r="N248" s="17" t="s">
        <v>32</v>
      </c>
      <c r="O248" s="36" t="s">
        <v>34</v>
      </c>
      <c r="P248" s="49" t="s">
        <v>34</v>
      </c>
      <c r="Q248" s="17" t="s">
        <v>34</v>
      </c>
      <c r="R248" s="17" t="s">
        <v>32</v>
      </c>
      <c r="S248" s="36" t="s">
        <v>34</v>
      </c>
      <c r="T248" s="52" t="s">
        <v>66</v>
      </c>
      <c r="U248" s="7" t="s">
        <v>921</v>
      </c>
      <c r="V248" s="94" t="s">
        <v>1492</v>
      </c>
      <c r="W248" s="86"/>
    </row>
    <row r="249" spans="1:23" ht="25" x14ac:dyDescent="0.25">
      <c r="A249" s="9" t="s">
        <v>923</v>
      </c>
      <c r="B249" s="5" t="s">
        <v>607</v>
      </c>
      <c r="C249" s="35" t="s">
        <v>32</v>
      </c>
      <c r="D249" s="43" t="s">
        <v>924</v>
      </c>
      <c r="E249" s="5">
        <v>2013</v>
      </c>
      <c r="F249" s="5" t="s">
        <v>45</v>
      </c>
      <c r="G249" s="17" t="s">
        <v>34</v>
      </c>
      <c r="H249" s="17" t="s">
        <v>34</v>
      </c>
      <c r="I249" s="17" t="s">
        <v>34</v>
      </c>
      <c r="J249" s="17" t="s">
        <v>32</v>
      </c>
      <c r="K249" s="36" t="s">
        <v>34</v>
      </c>
      <c r="L249" s="49" t="s">
        <v>34</v>
      </c>
      <c r="M249" s="17" t="s">
        <v>34</v>
      </c>
      <c r="N249" s="17" t="s">
        <v>34</v>
      </c>
      <c r="O249" s="36" t="s">
        <v>34</v>
      </c>
      <c r="P249" s="49" t="s">
        <v>34</v>
      </c>
      <c r="Q249" s="17" t="s">
        <v>34</v>
      </c>
      <c r="R249" s="17" t="s">
        <v>32</v>
      </c>
      <c r="S249" s="36" t="s">
        <v>34</v>
      </c>
      <c r="T249" s="52" t="s">
        <v>66</v>
      </c>
      <c r="U249" s="20" t="s">
        <v>925</v>
      </c>
      <c r="V249" s="92" t="s">
        <v>1748</v>
      </c>
      <c r="W249" s="86"/>
    </row>
    <row r="250" spans="1:23" ht="25" x14ac:dyDescent="0.25">
      <c r="A250" s="9" t="s">
        <v>926</v>
      </c>
      <c r="B250" s="5" t="s">
        <v>607</v>
      </c>
      <c r="C250" s="35" t="s">
        <v>32</v>
      </c>
      <c r="D250" s="43" t="s">
        <v>927</v>
      </c>
      <c r="E250" s="5">
        <v>1998</v>
      </c>
      <c r="F250" s="5" t="s">
        <v>45</v>
      </c>
      <c r="G250" s="17" t="s">
        <v>34</v>
      </c>
      <c r="H250" s="17" t="s">
        <v>34</v>
      </c>
      <c r="I250" s="17" t="s">
        <v>34</v>
      </c>
      <c r="J250" s="17" t="s">
        <v>32</v>
      </c>
      <c r="K250" s="36" t="s">
        <v>34</v>
      </c>
      <c r="L250" s="49" t="s">
        <v>34</v>
      </c>
      <c r="M250" s="17" t="s">
        <v>34</v>
      </c>
      <c r="N250" s="17" t="s">
        <v>34</v>
      </c>
      <c r="O250" s="36" t="s">
        <v>34</v>
      </c>
      <c r="P250" s="49" t="s">
        <v>34</v>
      </c>
      <c r="Q250" s="17" t="s">
        <v>34</v>
      </c>
      <c r="R250" s="17" t="s">
        <v>32</v>
      </c>
      <c r="S250" s="36" t="s">
        <v>34</v>
      </c>
      <c r="T250" s="52" t="s">
        <v>66</v>
      </c>
      <c r="U250" s="20" t="s">
        <v>928</v>
      </c>
      <c r="V250" s="93" t="str">
        <f>HYPERLINK("http://www.ucdsb.on.ca/aboutus/policies/400system/Documents/Policy%20415%20Environment_1998Oct14.pdf","http://www.ucdsb.on.ca/aboutus/policies/400system/Documents/Policy%20415%20Environment_1998Oct14.pdf")</f>
        <v>http://www.ucdsb.on.ca/aboutus/policies/400system/Documents/Policy%20415%20Environment_1998Oct14.pdf</v>
      </c>
      <c r="W250" s="86"/>
    </row>
    <row r="251" spans="1:23" ht="25" x14ac:dyDescent="0.25">
      <c r="A251" s="9" t="s">
        <v>926</v>
      </c>
      <c r="B251" s="5" t="s">
        <v>607</v>
      </c>
      <c r="C251" s="35" t="s">
        <v>32</v>
      </c>
      <c r="D251" s="43" t="s">
        <v>931</v>
      </c>
      <c r="E251" s="5">
        <v>2000</v>
      </c>
      <c r="F251" s="5" t="s">
        <v>43</v>
      </c>
      <c r="G251" s="17" t="s">
        <v>34</v>
      </c>
      <c r="H251" s="17" t="s">
        <v>32</v>
      </c>
      <c r="I251" s="17" t="s">
        <v>34</v>
      </c>
      <c r="J251" s="17" t="s">
        <v>34</v>
      </c>
      <c r="K251" s="36" t="s">
        <v>34</v>
      </c>
      <c r="L251" s="49" t="s">
        <v>34</v>
      </c>
      <c r="M251" s="17" t="s">
        <v>34</v>
      </c>
      <c r="N251" s="17" t="s">
        <v>34</v>
      </c>
      <c r="O251" s="36" t="s">
        <v>34</v>
      </c>
      <c r="P251" s="49" t="s">
        <v>34</v>
      </c>
      <c r="Q251" s="17" t="s">
        <v>34</v>
      </c>
      <c r="R251" s="17" t="s">
        <v>34</v>
      </c>
      <c r="S251" s="36" t="s">
        <v>32</v>
      </c>
      <c r="T251" s="52" t="s">
        <v>66</v>
      </c>
      <c r="U251" s="7" t="s">
        <v>932</v>
      </c>
      <c r="V251" s="94" t="s">
        <v>1493</v>
      </c>
      <c r="W251" s="86"/>
    </row>
    <row r="252" spans="1:23" ht="14" x14ac:dyDescent="0.25">
      <c r="A252" s="9" t="s">
        <v>933</v>
      </c>
      <c r="B252" s="5" t="s">
        <v>607</v>
      </c>
      <c r="C252" s="35" t="s">
        <v>32</v>
      </c>
      <c r="D252" s="43" t="s">
        <v>934</v>
      </c>
      <c r="E252" s="5">
        <v>2012</v>
      </c>
      <c r="F252" s="5" t="s">
        <v>45</v>
      </c>
      <c r="G252" s="17" t="s">
        <v>34</v>
      </c>
      <c r="H252" s="17" t="s">
        <v>34</v>
      </c>
      <c r="I252" s="17" t="s">
        <v>34</v>
      </c>
      <c r="J252" s="17" t="s">
        <v>32</v>
      </c>
      <c r="K252" s="36" t="s">
        <v>34</v>
      </c>
      <c r="L252" s="49" t="s">
        <v>34</v>
      </c>
      <c r="M252" s="17" t="s">
        <v>34</v>
      </c>
      <c r="N252" s="17" t="s">
        <v>34</v>
      </c>
      <c r="O252" s="36" t="s">
        <v>34</v>
      </c>
      <c r="P252" s="49" t="s">
        <v>34</v>
      </c>
      <c r="Q252" s="17" t="s">
        <v>34</v>
      </c>
      <c r="R252" s="17" t="s">
        <v>32</v>
      </c>
      <c r="S252" s="36" t="s">
        <v>34</v>
      </c>
      <c r="T252" s="52" t="s">
        <v>66</v>
      </c>
      <c r="U252" s="20" t="s">
        <v>935</v>
      </c>
      <c r="V252" s="92" t="s">
        <v>1749</v>
      </c>
      <c r="W252" s="86"/>
    </row>
    <row r="253" spans="1:23" ht="14" x14ac:dyDescent="0.25">
      <c r="A253" s="9" t="s">
        <v>938</v>
      </c>
      <c r="B253" s="5" t="s">
        <v>607</v>
      </c>
      <c r="C253" s="35" t="s">
        <v>32</v>
      </c>
      <c r="D253" s="43" t="s">
        <v>75</v>
      </c>
      <c r="E253" s="5" t="s">
        <v>35</v>
      </c>
      <c r="F253" s="5" t="s">
        <v>46</v>
      </c>
      <c r="G253" s="17" t="s">
        <v>34</v>
      </c>
      <c r="H253" s="17" t="s">
        <v>34</v>
      </c>
      <c r="I253" s="17" t="s">
        <v>34</v>
      </c>
      <c r="J253" s="17" t="s">
        <v>34</v>
      </c>
      <c r="K253" s="36" t="s">
        <v>32</v>
      </c>
      <c r="L253" s="49" t="s">
        <v>34</v>
      </c>
      <c r="M253" s="17" t="s">
        <v>32</v>
      </c>
      <c r="N253" s="17" t="s">
        <v>34</v>
      </c>
      <c r="O253" s="36" t="s">
        <v>34</v>
      </c>
      <c r="P253" s="49" t="s">
        <v>34</v>
      </c>
      <c r="Q253" s="17" t="s">
        <v>34</v>
      </c>
      <c r="R253" s="17" t="s">
        <v>32</v>
      </c>
      <c r="S253" s="36" t="s">
        <v>34</v>
      </c>
      <c r="T253" s="52" t="s">
        <v>66</v>
      </c>
      <c r="U253" s="20" t="s">
        <v>939</v>
      </c>
      <c r="V253" s="92" t="s">
        <v>1750</v>
      </c>
      <c r="W253" s="86"/>
    </row>
    <row r="254" spans="1:23" ht="25" x14ac:dyDescent="0.25">
      <c r="A254" s="9" t="s">
        <v>940</v>
      </c>
      <c r="B254" s="5" t="s">
        <v>607</v>
      </c>
      <c r="C254" s="35" t="s">
        <v>32</v>
      </c>
      <c r="D254" s="43" t="s">
        <v>941</v>
      </c>
      <c r="E254" s="5">
        <v>1998</v>
      </c>
      <c r="F254" s="5" t="s">
        <v>45</v>
      </c>
      <c r="G254" s="17" t="s">
        <v>34</v>
      </c>
      <c r="H254" s="17" t="s">
        <v>34</v>
      </c>
      <c r="I254" s="17" t="s">
        <v>34</v>
      </c>
      <c r="J254" s="17" t="s">
        <v>32</v>
      </c>
      <c r="K254" s="36" t="s">
        <v>34</v>
      </c>
      <c r="L254" s="49" t="s">
        <v>34</v>
      </c>
      <c r="M254" s="17" t="s">
        <v>34</v>
      </c>
      <c r="N254" s="17" t="s">
        <v>34</v>
      </c>
      <c r="O254" s="36" t="s">
        <v>34</v>
      </c>
      <c r="P254" s="49" t="s">
        <v>34</v>
      </c>
      <c r="Q254" s="17" t="s">
        <v>34</v>
      </c>
      <c r="R254" s="17" t="s">
        <v>32</v>
      </c>
      <c r="S254" s="36" t="s">
        <v>34</v>
      </c>
      <c r="T254" s="52" t="s">
        <v>66</v>
      </c>
      <c r="U254" s="20" t="s">
        <v>942</v>
      </c>
      <c r="V254" s="92" t="s">
        <v>1751</v>
      </c>
      <c r="W254" s="86"/>
    </row>
    <row r="255" spans="1:23" ht="25" x14ac:dyDescent="0.25">
      <c r="A255" s="9" t="s">
        <v>943</v>
      </c>
      <c r="B255" s="5" t="s">
        <v>607</v>
      </c>
      <c r="C255" s="35" t="s">
        <v>32</v>
      </c>
      <c r="D255" s="43" t="s">
        <v>944</v>
      </c>
      <c r="E255" s="5">
        <v>2010</v>
      </c>
      <c r="F255" s="5" t="s">
        <v>45</v>
      </c>
      <c r="G255" s="17" t="s">
        <v>34</v>
      </c>
      <c r="H255" s="17" t="s">
        <v>34</v>
      </c>
      <c r="I255" s="17" t="s">
        <v>34</v>
      </c>
      <c r="J255" s="17" t="s">
        <v>32</v>
      </c>
      <c r="K255" s="36" t="s">
        <v>34</v>
      </c>
      <c r="L255" s="49" t="s">
        <v>34</v>
      </c>
      <c r="M255" s="17" t="s">
        <v>34</v>
      </c>
      <c r="N255" s="17" t="s">
        <v>34</v>
      </c>
      <c r="O255" s="36" t="s">
        <v>34</v>
      </c>
      <c r="P255" s="49" t="s">
        <v>34</v>
      </c>
      <c r="Q255" s="17" t="s">
        <v>34</v>
      </c>
      <c r="R255" s="17" t="s">
        <v>32</v>
      </c>
      <c r="S255" s="36" t="s">
        <v>34</v>
      </c>
      <c r="T255" s="52" t="s">
        <v>66</v>
      </c>
      <c r="U255" s="20" t="s">
        <v>945</v>
      </c>
      <c r="V255" s="92" t="s">
        <v>1752</v>
      </c>
      <c r="W255" s="86"/>
    </row>
    <row r="256" spans="1:23" ht="14" x14ac:dyDescent="0.25">
      <c r="A256" s="9" t="s">
        <v>946</v>
      </c>
      <c r="B256" s="5" t="s">
        <v>607</v>
      </c>
      <c r="C256" s="35" t="s">
        <v>32</v>
      </c>
      <c r="D256" s="43" t="s">
        <v>947</v>
      </c>
      <c r="E256" s="5">
        <v>2010</v>
      </c>
      <c r="F256" s="5" t="s">
        <v>43</v>
      </c>
      <c r="G256" s="17" t="s">
        <v>34</v>
      </c>
      <c r="H256" s="17" t="s">
        <v>32</v>
      </c>
      <c r="I256" s="17" t="s">
        <v>34</v>
      </c>
      <c r="J256" s="17" t="s">
        <v>34</v>
      </c>
      <c r="K256" s="36" t="s">
        <v>34</v>
      </c>
      <c r="L256" s="49" t="s">
        <v>34</v>
      </c>
      <c r="M256" s="17" t="s">
        <v>34</v>
      </c>
      <c r="N256" s="17" t="s">
        <v>34</v>
      </c>
      <c r="O256" s="36" t="s">
        <v>34</v>
      </c>
      <c r="P256" s="49" t="s">
        <v>34</v>
      </c>
      <c r="Q256" s="17" t="s">
        <v>34</v>
      </c>
      <c r="R256" s="17" t="s">
        <v>32</v>
      </c>
      <c r="S256" s="36" t="s">
        <v>34</v>
      </c>
      <c r="T256" s="52" t="s">
        <v>66</v>
      </c>
      <c r="U256" s="20" t="s">
        <v>950</v>
      </c>
      <c r="V256" s="92" t="s">
        <v>1753</v>
      </c>
      <c r="W256" s="86"/>
    </row>
    <row r="257" spans="1:23" ht="14" x14ac:dyDescent="0.25">
      <c r="A257" s="9" t="s">
        <v>951</v>
      </c>
      <c r="B257" s="5" t="s">
        <v>607</v>
      </c>
      <c r="C257" s="35" t="s">
        <v>32</v>
      </c>
      <c r="D257" s="43" t="s">
        <v>952</v>
      </c>
      <c r="E257" s="5">
        <v>1994</v>
      </c>
      <c r="F257" s="5" t="s">
        <v>43</v>
      </c>
      <c r="G257" s="17" t="s">
        <v>34</v>
      </c>
      <c r="H257" s="17" t="s">
        <v>32</v>
      </c>
      <c r="I257" s="17" t="s">
        <v>34</v>
      </c>
      <c r="J257" s="17" t="s">
        <v>34</v>
      </c>
      <c r="K257" s="36" t="s">
        <v>34</v>
      </c>
      <c r="L257" s="49" t="s">
        <v>34</v>
      </c>
      <c r="M257" s="17" t="s">
        <v>34</v>
      </c>
      <c r="N257" s="17" t="s">
        <v>34</v>
      </c>
      <c r="O257" s="36" t="s">
        <v>34</v>
      </c>
      <c r="P257" s="49" t="s">
        <v>34</v>
      </c>
      <c r="Q257" s="17" t="s">
        <v>34</v>
      </c>
      <c r="R257" s="17" t="s">
        <v>32</v>
      </c>
      <c r="S257" s="36" t="s">
        <v>34</v>
      </c>
      <c r="T257" s="52" t="s">
        <v>66</v>
      </c>
      <c r="U257" s="20" t="s">
        <v>953</v>
      </c>
      <c r="V257" s="92" t="s">
        <v>1754</v>
      </c>
      <c r="W257" s="86"/>
    </row>
    <row r="258" spans="1:23" ht="14" x14ac:dyDescent="0.25">
      <c r="A258" s="9" t="s">
        <v>954</v>
      </c>
      <c r="B258" s="5" t="s">
        <v>607</v>
      </c>
      <c r="C258" s="35" t="s">
        <v>32</v>
      </c>
      <c r="D258" s="43" t="s">
        <v>955</v>
      </c>
      <c r="E258" s="5">
        <v>1997</v>
      </c>
      <c r="F258" s="5" t="s">
        <v>45</v>
      </c>
      <c r="G258" s="17" t="s">
        <v>34</v>
      </c>
      <c r="H258" s="17" t="s">
        <v>34</v>
      </c>
      <c r="I258" s="17" t="s">
        <v>34</v>
      </c>
      <c r="J258" s="17" t="s">
        <v>32</v>
      </c>
      <c r="K258" s="36" t="s">
        <v>34</v>
      </c>
      <c r="L258" s="49" t="s">
        <v>34</v>
      </c>
      <c r="M258" s="17" t="s">
        <v>34</v>
      </c>
      <c r="N258" s="17" t="s">
        <v>34</v>
      </c>
      <c r="O258" s="36" t="s">
        <v>34</v>
      </c>
      <c r="P258" s="49" t="s">
        <v>34</v>
      </c>
      <c r="Q258" s="17" t="s">
        <v>34</v>
      </c>
      <c r="R258" s="17" t="s">
        <v>32</v>
      </c>
      <c r="S258" s="36" t="s">
        <v>34</v>
      </c>
      <c r="T258" s="52" t="s">
        <v>66</v>
      </c>
      <c r="U258" s="20" t="s">
        <v>956</v>
      </c>
      <c r="V258" s="93" t="str">
        <f>HYPERLINK("http://www.yrdsb.edu.on.ca/pdfs/p&amp;p/a/policy/235.pdf","http://www.yrdsb.edu.on.ca/pdfs/p&amp;p/a/policy/235.pdf")</f>
        <v>http://www.yrdsb.edu.on.ca/pdfs/p&amp;p/a/policy/235.pdf</v>
      </c>
      <c r="W258" s="86"/>
    </row>
    <row r="259" spans="1:23" ht="14" x14ac:dyDescent="0.25">
      <c r="A259" s="9" t="s">
        <v>954</v>
      </c>
      <c r="B259" s="5" t="s">
        <v>607</v>
      </c>
      <c r="C259" s="35" t="s">
        <v>32</v>
      </c>
      <c r="D259" s="43" t="s">
        <v>959</v>
      </c>
      <c r="E259" s="5">
        <v>1993</v>
      </c>
      <c r="F259" s="5" t="s">
        <v>43</v>
      </c>
      <c r="G259" s="17" t="s">
        <v>34</v>
      </c>
      <c r="H259" s="17" t="s">
        <v>32</v>
      </c>
      <c r="I259" s="17" t="s">
        <v>34</v>
      </c>
      <c r="J259" s="17" t="s">
        <v>34</v>
      </c>
      <c r="K259" s="36" t="s">
        <v>34</v>
      </c>
      <c r="L259" s="49" t="s">
        <v>34</v>
      </c>
      <c r="M259" s="17" t="s">
        <v>34</v>
      </c>
      <c r="N259" s="17" t="s">
        <v>34</v>
      </c>
      <c r="O259" s="36" t="s">
        <v>34</v>
      </c>
      <c r="P259" s="49" t="s">
        <v>34</v>
      </c>
      <c r="Q259" s="17" t="s">
        <v>34</v>
      </c>
      <c r="R259" s="17" t="s">
        <v>34</v>
      </c>
      <c r="S259" s="36" t="s">
        <v>32</v>
      </c>
      <c r="T259" s="52" t="s">
        <v>66</v>
      </c>
      <c r="U259" s="7" t="s">
        <v>960</v>
      </c>
      <c r="V259" s="94" t="s">
        <v>1494</v>
      </c>
      <c r="W259" s="86"/>
    </row>
    <row r="260" spans="1:23" ht="14" x14ac:dyDescent="0.25">
      <c r="A260" s="9" t="s">
        <v>961</v>
      </c>
      <c r="B260" s="5" t="s">
        <v>962</v>
      </c>
      <c r="C260" s="35" t="s">
        <v>32</v>
      </c>
      <c r="D260" s="43" t="s">
        <v>963</v>
      </c>
      <c r="E260" s="5">
        <v>2004</v>
      </c>
      <c r="F260" s="5" t="s">
        <v>46</v>
      </c>
      <c r="G260" s="17" t="s">
        <v>34</v>
      </c>
      <c r="H260" s="17" t="s">
        <v>34</v>
      </c>
      <c r="I260" s="17" t="s">
        <v>34</v>
      </c>
      <c r="J260" s="17" t="s">
        <v>34</v>
      </c>
      <c r="K260" s="36" t="s">
        <v>32</v>
      </c>
      <c r="L260" s="49" t="s">
        <v>34</v>
      </c>
      <c r="M260" s="17" t="s">
        <v>34</v>
      </c>
      <c r="N260" s="17" t="s">
        <v>34</v>
      </c>
      <c r="O260" s="36" t="s">
        <v>32</v>
      </c>
      <c r="P260" s="49" t="s">
        <v>34</v>
      </c>
      <c r="Q260" s="17" t="s">
        <v>34</v>
      </c>
      <c r="R260" s="17" t="s">
        <v>32</v>
      </c>
      <c r="S260" s="36" t="s">
        <v>34</v>
      </c>
      <c r="T260" s="52" t="s">
        <v>66</v>
      </c>
      <c r="U260" s="20" t="s">
        <v>964</v>
      </c>
      <c r="V260" s="92" t="s">
        <v>1755</v>
      </c>
      <c r="W260" s="86"/>
    </row>
    <row r="261" spans="1:23" ht="37.5" x14ac:dyDescent="0.25">
      <c r="A261" s="9" t="s">
        <v>965</v>
      </c>
      <c r="B261" s="5" t="s">
        <v>966</v>
      </c>
      <c r="C261" s="35" t="s">
        <v>32</v>
      </c>
      <c r="D261" s="43" t="s">
        <v>967</v>
      </c>
      <c r="E261" s="5">
        <v>2006</v>
      </c>
      <c r="F261" s="5" t="s">
        <v>45</v>
      </c>
      <c r="G261" s="17" t="s">
        <v>34</v>
      </c>
      <c r="H261" s="17" t="s">
        <v>34</v>
      </c>
      <c r="I261" s="17" t="s">
        <v>34</v>
      </c>
      <c r="J261" s="17" t="s">
        <v>32</v>
      </c>
      <c r="K261" s="36" t="s">
        <v>34</v>
      </c>
      <c r="L261" s="49" t="s">
        <v>34</v>
      </c>
      <c r="M261" s="17" t="s">
        <v>34</v>
      </c>
      <c r="N261" s="17" t="s">
        <v>34</v>
      </c>
      <c r="O261" s="36" t="s">
        <v>34</v>
      </c>
      <c r="P261" s="49" t="s">
        <v>32</v>
      </c>
      <c r="Q261" s="17" t="s">
        <v>34</v>
      </c>
      <c r="R261" s="17" t="s">
        <v>34</v>
      </c>
      <c r="S261" s="36" t="s">
        <v>34</v>
      </c>
      <c r="T261" s="52" t="s">
        <v>224</v>
      </c>
      <c r="U261" s="20" t="s">
        <v>969</v>
      </c>
      <c r="V261" s="92" t="s">
        <v>1756</v>
      </c>
      <c r="W261" s="86"/>
    </row>
    <row r="262" spans="1:23" ht="14" x14ac:dyDescent="0.25">
      <c r="A262" s="9" t="s">
        <v>970</v>
      </c>
      <c r="B262" s="5" t="s">
        <v>966</v>
      </c>
      <c r="C262" s="35" t="s">
        <v>32</v>
      </c>
      <c r="D262" s="43" t="s">
        <v>971</v>
      </c>
      <c r="E262" s="5">
        <v>2011</v>
      </c>
      <c r="F262" s="5" t="s">
        <v>131</v>
      </c>
      <c r="G262" s="17" t="s">
        <v>34</v>
      </c>
      <c r="H262" s="17" t="s">
        <v>34</v>
      </c>
      <c r="I262" s="17" t="s">
        <v>34</v>
      </c>
      <c r="J262" s="17" t="s">
        <v>32</v>
      </c>
      <c r="K262" s="36" t="s">
        <v>32</v>
      </c>
      <c r="L262" s="49" t="s">
        <v>34</v>
      </c>
      <c r="M262" s="17" t="s">
        <v>34</v>
      </c>
      <c r="N262" s="17" t="s">
        <v>32</v>
      </c>
      <c r="O262" s="36" t="s">
        <v>34</v>
      </c>
      <c r="P262" s="49" t="s">
        <v>32</v>
      </c>
      <c r="Q262" s="17" t="s">
        <v>34</v>
      </c>
      <c r="R262" s="17" t="s">
        <v>34</v>
      </c>
      <c r="S262" s="36" t="s">
        <v>34</v>
      </c>
      <c r="T262" s="52" t="s">
        <v>62</v>
      </c>
      <c r="U262" s="20" t="s">
        <v>972</v>
      </c>
      <c r="V262" s="92" t="s">
        <v>1757</v>
      </c>
      <c r="W262" s="101"/>
    </row>
    <row r="263" spans="1:23" ht="14" x14ac:dyDescent="0.25">
      <c r="A263" s="9" t="s">
        <v>973</v>
      </c>
      <c r="B263" s="5" t="s">
        <v>966</v>
      </c>
      <c r="C263" s="35" t="s">
        <v>32</v>
      </c>
      <c r="D263" s="43" t="s">
        <v>974</v>
      </c>
      <c r="E263" s="5">
        <v>2010</v>
      </c>
      <c r="F263" s="5" t="s">
        <v>45</v>
      </c>
      <c r="G263" s="17" t="s">
        <v>34</v>
      </c>
      <c r="H263" s="17" t="s">
        <v>34</v>
      </c>
      <c r="I263" s="17" t="s">
        <v>34</v>
      </c>
      <c r="J263" s="17" t="s">
        <v>32</v>
      </c>
      <c r="K263" s="36" t="s">
        <v>34</v>
      </c>
      <c r="L263" s="49" t="s">
        <v>34</v>
      </c>
      <c r="M263" s="17" t="s">
        <v>34</v>
      </c>
      <c r="N263" s="17" t="s">
        <v>34</v>
      </c>
      <c r="O263" s="36" t="s">
        <v>34</v>
      </c>
      <c r="P263" s="49" t="s">
        <v>34</v>
      </c>
      <c r="Q263" s="17" t="s">
        <v>34</v>
      </c>
      <c r="R263" s="17" t="s">
        <v>32</v>
      </c>
      <c r="S263" s="36" t="s">
        <v>34</v>
      </c>
      <c r="T263" s="52" t="s">
        <v>224</v>
      </c>
      <c r="U263" s="20" t="s">
        <v>975</v>
      </c>
      <c r="V263" s="92" t="s">
        <v>1758</v>
      </c>
      <c r="W263" s="101"/>
    </row>
    <row r="264" spans="1:23" ht="37.5" x14ac:dyDescent="0.25">
      <c r="A264" s="9" t="s">
        <v>978</v>
      </c>
      <c r="B264" s="5" t="s">
        <v>966</v>
      </c>
      <c r="C264" s="5" t="s">
        <v>966</v>
      </c>
      <c r="D264" s="43" t="s">
        <v>979</v>
      </c>
      <c r="E264" s="5">
        <v>2000</v>
      </c>
      <c r="F264" s="5" t="s">
        <v>668</v>
      </c>
      <c r="G264" s="17" t="s">
        <v>34</v>
      </c>
      <c r="H264" s="17" t="s">
        <v>32</v>
      </c>
      <c r="I264" s="17" t="s">
        <v>34</v>
      </c>
      <c r="J264" s="17" t="s">
        <v>32</v>
      </c>
      <c r="K264" s="36" t="s">
        <v>32</v>
      </c>
      <c r="L264" s="49" t="s">
        <v>34</v>
      </c>
      <c r="M264" s="17" t="s">
        <v>34</v>
      </c>
      <c r="N264" s="17" t="s">
        <v>32</v>
      </c>
      <c r="O264" s="36" t="s">
        <v>34</v>
      </c>
      <c r="P264" s="49" t="s">
        <v>34</v>
      </c>
      <c r="Q264" s="17" t="s">
        <v>34</v>
      </c>
      <c r="R264" s="17" t="s">
        <v>32</v>
      </c>
      <c r="S264" s="36" t="s">
        <v>34</v>
      </c>
      <c r="T264" s="52" t="s">
        <v>224</v>
      </c>
      <c r="U264" s="20" t="s">
        <v>980</v>
      </c>
      <c r="V264" s="92" t="s">
        <v>1760</v>
      </c>
      <c r="W264" s="102" t="s">
        <v>1759</v>
      </c>
    </row>
    <row r="265" spans="1:23" ht="25" x14ac:dyDescent="0.25">
      <c r="A265" s="9" t="s">
        <v>981</v>
      </c>
      <c r="B265" s="5" t="s">
        <v>966</v>
      </c>
      <c r="C265" s="35" t="s">
        <v>32</v>
      </c>
      <c r="D265" s="43" t="s">
        <v>982</v>
      </c>
      <c r="E265" s="5">
        <v>2014</v>
      </c>
      <c r="F265" s="5" t="s">
        <v>283</v>
      </c>
      <c r="G265" s="17" t="s">
        <v>34</v>
      </c>
      <c r="H265" s="17" t="s">
        <v>34</v>
      </c>
      <c r="I265" s="17" t="s">
        <v>34</v>
      </c>
      <c r="J265" s="17" t="s">
        <v>32</v>
      </c>
      <c r="K265" s="36" t="s">
        <v>32</v>
      </c>
      <c r="L265" s="49" t="s">
        <v>34</v>
      </c>
      <c r="M265" s="17" t="s">
        <v>32</v>
      </c>
      <c r="N265" s="17" t="s">
        <v>34</v>
      </c>
      <c r="O265" s="36" t="s">
        <v>34</v>
      </c>
      <c r="P265" s="49" t="s">
        <v>32</v>
      </c>
      <c r="Q265" s="17" t="s">
        <v>34</v>
      </c>
      <c r="R265" s="17" t="s">
        <v>34</v>
      </c>
      <c r="S265" s="36" t="s">
        <v>34</v>
      </c>
      <c r="T265" s="52" t="s">
        <v>224</v>
      </c>
      <c r="U265" s="20" t="s">
        <v>984</v>
      </c>
      <c r="V265" s="92" t="s">
        <v>1761</v>
      </c>
      <c r="W265" s="101"/>
    </row>
    <row r="266" spans="1:23" ht="14" x14ac:dyDescent="0.25">
      <c r="A266" s="9" t="s">
        <v>985</v>
      </c>
      <c r="B266" s="5" t="s">
        <v>966</v>
      </c>
      <c r="C266" s="35" t="s">
        <v>32</v>
      </c>
      <c r="D266" s="43" t="s">
        <v>986</v>
      </c>
      <c r="E266" s="5">
        <v>2009</v>
      </c>
      <c r="F266" s="5" t="s">
        <v>506</v>
      </c>
      <c r="G266" s="17" t="s">
        <v>34</v>
      </c>
      <c r="H266" s="17" t="s">
        <v>32</v>
      </c>
      <c r="I266" s="17" t="s">
        <v>34</v>
      </c>
      <c r="J266" s="17" t="s">
        <v>34</v>
      </c>
      <c r="K266" s="36" t="s">
        <v>32</v>
      </c>
      <c r="L266" s="49" t="s">
        <v>34</v>
      </c>
      <c r="M266" s="17" t="s">
        <v>32</v>
      </c>
      <c r="N266" s="17" t="s">
        <v>32</v>
      </c>
      <c r="O266" s="36" t="s">
        <v>34</v>
      </c>
      <c r="P266" s="49" t="s">
        <v>34</v>
      </c>
      <c r="Q266" s="17" t="s">
        <v>34</v>
      </c>
      <c r="R266" s="17" t="s">
        <v>32</v>
      </c>
      <c r="S266" s="36" t="s">
        <v>34</v>
      </c>
      <c r="T266" s="52" t="s">
        <v>220</v>
      </c>
      <c r="U266" s="20" t="s">
        <v>987</v>
      </c>
      <c r="V266" s="92" t="s">
        <v>1762</v>
      </c>
      <c r="W266" s="86"/>
    </row>
    <row r="267" spans="1:23" ht="25" x14ac:dyDescent="0.25">
      <c r="A267" s="9" t="s">
        <v>988</v>
      </c>
      <c r="B267" s="5" t="s">
        <v>966</v>
      </c>
      <c r="C267" s="35" t="s">
        <v>32</v>
      </c>
      <c r="D267" s="43" t="s">
        <v>989</v>
      </c>
      <c r="E267" s="5">
        <v>2012</v>
      </c>
      <c r="F267" s="5" t="s">
        <v>43</v>
      </c>
      <c r="G267" s="17" t="s">
        <v>34</v>
      </c>
      <c r="H267" s="17" t="s">
        <v>32</v>
      </c>
      <c r="I267" s="17" t="s">
        <v>34</v>
      </c>
      <c r="J267" s="17" t="s">
        <v>34</v>
      </c>
      <c r="K267" s="36" t="s">
        <v>34</v>
      </c>
      <c r="L267" s="49" t="s">
        <v>34</v>
      </c>
      <c r="M267" s="17" t="s">
        <v>34</v>
      </c>
      <c r="N267" s="17" t="s">
        <v>34</v>
      </c>
      <c r="O267" s="36" t="s">
        <v>34</v>
      </c>
      <c r="P267" s="49" t="s">
        <v>34</v>
      </c>
      <c r="Q267" s="17" t="s">
        <v>34</v>
      </c>
      <c r="R267" s="17" t="s">
        <v>32</v>
      </c>
      <c r="S267" s="36" t="s">
        <v>34</v>
      </c>
      <c r="T267" s="52" t="s">
        <v>224</v>
      </c>
      <c r="U267" s="20" t="s">
        <v>990</v>
      </c>
      <c r="V267" s="92" t="s">
        <v>1763</v>
      </c>
      <c r="W267" s="86"/>
    </row>
    <row r="268" spans="1:23" ht="25" x14ac:dyDescent="0.25">
      <c r="A268" s="9" t="s">
        <v>992</v>
      </c>
      <c r="B268" s="5" t="s">
        <v>966</v>
      </c>
      <c r="C268" s="35" t="s">
        <v>32</v>
      </c>
      <c r="D268" s="43" t="s">
        <v>993</v>
      </c>
      <c r="E268" s="5">
        <v>2012</v>
      </c>
      <c r="F268" s="5" t="s">
        <v>283</v>
      </c>
      <c r="G268" s="17" t="s">
        <v>34</v>
      </c>
      <c r="H268" s="17" t="s">
        <v>34</v>
      </c>
      <c r="I268" s="17" t="s">
        <v>34</v>
      </c>
      <c r="J268" s="17" t="s">
        <v>32</v>
      </c>
      <c r="K268" s="36" t="s">
        <v>32</v>
      </c>
      <c r="L268" s="49" t="s">
        <v>34</v>
      </c>
      <c r="M268" s="17" t="s">
        <v>32</v>
      </c>
      <c r="N268" s="17" t="s">
        <v>34</v>
      </c>
      <c r="O268" s="36" t="s">
        <v>34</v>
      </c>
      <c r="P268" s="49" t="s">
        <v>32</v>
      </c>
      <c r="Q268" s="17" t="s">
        <v>34</v>
      </c>
      <c r="R268" s="17" t="s">
        <v>34</v>
      </c>
      <c r="S268" s="36" t="s">
        <v>34</v>
      </c>
      <c r="T268" s="52" t="s">
        <v>224</v>
      </c>
      <c r="U268" s="20" t="s">
        <v>994</v>
      </c>
      <c r="V268" s="92" t="s">
        <v>1764</v>
      </c>
      <c r="W268" s="86"/>
    </row>
    <row r="269" spans="1:23" ht="37.5" x14ac:dyDescent="0.25">
      <c r="A269" s="9" t="s">
        <v>995</v>
      </c>
      <c r="B269" s="5" t="s">
        <v>966</v>
      </c>
      <c r="C269" s="35" t="s">
        <v>32</v>
      </c>
      <c r="D269" s="43" t="s">
        <v>837</v>
      </c>
      <c r="E269" s="5">
        <v>2010</v>
      </c>
      <c r="F269" s="5" t="s">
        <v>131</v>
      </c>
      <c r="G269" s="17" t="s">
        <v>34</v>
      </c>
      <c r="H269" s="17" t="s">
        <v>34</v>
      </c>
      <c r="I269" s="17" t="s">
        <v>34</v>
      </c>
      <c r="J269" s="17" t="s">
        <v>32</v>
      </c>
      <c r="K269" s="36" t="s">
        <v>32</v>
      </c>
      <c r="L269" s="49" t="s">
        <v>34</v>
      </c>
      <c r="M269" s="17" t="s">
        <v>34</v>
      </c>
      <c r="N269" s="17" t="s">
        <v>32</v>
      </c>
      <c r="O269" s="36" t="s">
        <v>34</v>
      </c>
      <c r="P269" s="49" t="s">
        <v>32</v>
      </c>
      <c r="Q269" s="17" t="s">
        <v>34</v>
      </c>
      <c r="R269" s="17" t="s">
        <v>34</v>
      </c>
      <c r="S269" s="36" t="s">
        <v>34</v>
      </c>
      <c r="T269" s="52" t="s">
        <v>224</v>
      </c>
      <c r="U269" s="20" t="s">
        <v>996</v>
      </c>
      <c r="V269" s="92" t="s">
        <v>1765</v>
      </c>
      <c r="W269" s="86"/>
    </row>
    <row r="270" spans="1:23" ht="18" customHeight="1" x14ac:dyDescent="0.25">
      <c r="A270" s="9" t="s">
        <v>997</v>
      </c>
      <c r="B270" s="5" t="s">
        <v>966</v>
      </c>
      <c r="C270" s="35" t="s">
        <v>32</v>
      </c>
      <c r="D270" s="43" t="s">
        <v>998</v>
      </c>
      <c r="E270" s="5">
        <v>2002</v>
      </c>
      <c r="F270" s="5" t="s">
        <v>506</v>
      </c>
      <c r="G270" s="17" t="s">
        <v>34</v>
      </c>
      <c r="H270" s="17" t="s">
        <v>32</v>
      </c>
      <c r="I270" s="17" t="s">
        <v>34</v>
      </c>
      <c r="J270" s="17" t="s">
        <v>34</v>
      </c>
      <c r="K270" s="36" t="s">
        <v>32</v>
      </c>
      <c r="L270" s="49" t="s">
        <v>34</v>
      </c>
      <c r="M270" s="17" t="s">
        <v>32</v>
      </c>
      <c r="N270" s="17" t="s">
        <v>32</v>
      </c>
      <c r="O270" s="36" t="s">
        <v>34</v>
      </c>
      <c r="P270" s="49" t="s">
        <v>34</v>
      </c>
      <c r="Q270" s="17" t="s">
        <v>34</v>
      </c>
      <c r="R270" s="17" t="s">
        <v>32</v>
      </c>
      <c r="S270" s="36" t="s">
        <v>34</v>
      </c>
      <c r="T270" s="52" t="s">
        <v>669</v>
      </c>
      <c r="U270" s="20" t="s">
        <v>999</v>
      </c>
      <c r="V270" s="92" t="s">
        <v>1766</v>
      </c>
      <c r="W270" s="86"/>
    </row>
    <row r="271" spans="1:23" ht="14" x14ac:dyDescent="0.25">
      <c r="A271" s="9" t="s">
        <v>1000</v>
      </c>
      <c r="B271" s="5" t="s">
        <v>966</v>
      </c>
      <c r="C271" s="35" t="s">
        <v>32</v>
      </c>
      <c r="D271" s="43" t="s">
        <v>974</v>
      </c>
      <c r="E271" s="5">
        <v>2010</v>
      </c>
      <c r="F271" s="5" t="s">
        <v>131</v>
      </c>
      <c r="G271" s="17" t="s">
        <v>34</v>
      </c>
      <c r="H271" s="17" t="s">
        <v>34</v>
      </c>
      <c r="I271" s="17" t="s">
        <v>34</v>
      </c>
      <c r="J271" s="17" t="s">
        <v>32</v>
      </c>
      <c r="K271" s="36" t="s">
        <v>32</v>
      </c>
      <c r="L271" s="49" t="s">
        <v>34</v>
      </c>
      <c r="M271" s="17" t="s">
        <v>34</v>
      </c>
      <c r="N271" s="17" t="s">
        <v>32</v>
      </c>
      <c r="O271" s="36" t="s">
        <v>34</v>
      </c>
      <c r="P271" s="49" t="s">
        <v>32</v>
      </c>
      <c r="Q271" s="17" t="s">
        <v>34</v>
      </c>
      <c r="R271" s="17" t="s">
        <v>34</v>
      </c>
      <c r="S271" s="36" t="s">
        <v>34</v>
      </c>
      <c r="T271" s="52" t="s">
        <v>224</v>
      </c>
      <c r="U271" s="20" t="s">
        <v>1001</v>
      </c>
      <c r="V271" s="92" t="s">
        <v>1767</v>
      </c>
      <c r="W271" s="86"/>
    </row>
    <row r="272" spans="1:23" s="60" customFormat="1" ht="14" x14ac:dyDescent="0.25">
      <c r="A272" s="56" t="s">
        <v>1002</v>
      </c>
      <c r="B272" s="21" t="s">
        <v>966</v>
      </c>
      <c r="C272" s="38" t="s">
        <v>32</v>
      </c>
      <c r="D272" s="57" t="s">
        <v>346</v>
      </c>
      <c r="E272" s="21">
        <v>2010</v>
      </c>
      <c r="F272" s="21" t="s">
        <v>1004</v>
      </c>
      <c r="G272" s="21" t="s">
        <v>34</v>
      </c>
      <c r="H272" s="21" t="s">
        <v>32</v>
      </c>
      <c r="I272" s="21" t="s">
        <v>34</v>
      </c>
      <c r="J272" s="21" t="s">
        <v>32</v>
      </c>
      <c r="K272" s="38" t="s">
        <v>32</v>
      </c>
      <c r="L272" s="58" t="s">
        <v>34</v>
      </c>
      <c r="M272" s="21" t="s">
        <v>32</v>
      </c>
      <c r="N272" s="21" t="s">
        <v>32</v>
      </c>
      <c r="O272" s="38" t="s">
        <v>34</v>
      </c>
      <c r="P272" s="58" t="s">
        <v>32</v>
      </c>
      <c r="Q272" s="21" t="s">
        <v>34</v>
      </c>
      <c r="R272" s="21" t="s">
        <v>34</v>
      </c>
      <c r="S272" s="38" t="s">
        <v>34</v>
      </c>
      <c r="T272" s="59" t="s">
        <v>224</v>
      </c>
      <c r="U272" s="75" t="s">
        <v>1005</v>
      </c>
      <c r="V272" s="92" t="s">
        <v>1495</v>
      </c>
      <c r="W272" s="86"/>
    </row>
    <row r="273" spans="1:23" ht="50" x14ac:dyDescent="0.25">
      <c r="A273" s="9" t="s">
        <v>1007</v>
      </c>
      <c r="B273" s="5" t="s">
        <v>966</v>
      </c>
      <c r="C273" s="35" t="s">
        <v>32</v>
      </c>
      <c r="D273" s="43" t="s">
        <v>1008</v>
      </c>
      <c r="E273" s="5">
        <v>2012</v>
      </c>
      <c r="F273" s="5" t="s">
        <v>45</v>
      </c>
      <c r="G273" s="17" t="s">
        <v>34</v>
      </c>
      <c r="H273" s="17" t="s">
        <v>34</v>
      </c>
      <c r="I273" s="17" t="s">
        <v>34</v>
      </c>
      <c r="J273" s="17" t="s">
        <v>32</v>
      </c>
      <c r="K273" s="36" t="s">
        <v>34</v>
      </c>
      <c r="L273" s="49" t="s">
        <v>34</v>
      </c>
      <c r="M273" s="17" t="s">
        <v>34</v>
      </c>
      <c r="N273" s="17" t="s">
        <v>34</v>
      </c>
      <c r="O273" s="36" t="s">
        <v>34</v>
      </c>
      <c r="P273" s="49" t="s">
        <v>32</v>
      </c>
      <c r="Q273" s="17" t="s">
        <v>34</v>
      </c>
      <c r="R273" s="17" t="s">
        <v>34</v>
      </c>
      <c r="S273" s="36" t="s">
        <v>34</v>
      </c>
      <c r="T273" s="52" t="s">
        <v>224</v>
      </c>
      <c r="U273" s="20" t="s">
        <v>1009</v>
      </c>
      <c r="V273" s="92" t="s">
        <v>1768</v>
      </c>
      <c r="W273" s="86"/>
    </row>
    <row r="274" spans="1:23" ht="14" x14ac:dyDescent="0.25">
      <c r="A274" s="9" t="s">
        <v>1010</v>
      </c>
      <c r="B274" s="5" t="s">
        <v>966</v>
      </c>
      <c r="C274" s="35" t="s">
        <v>32</v>
      </c>
      <c r="D274" s="43" t="s">
        <v>1011</v>
      </c>
      <c r="E274" s="5">
        <v>2013</v>
      </c>
      <c r="F274" s="5" t="s">
        <v>46</v>
      </c>
      <c r="G274" s="17" t="s">
        <v>34</v>
      </c>
      <c r="H274" s="17" t="s">
        <v>34</v>
      </c>
      <c r="I274" s="17" t="s">
        <v>34</v>
      </c>
      <c r="J274" s="17" t="s">
        <v>34</v>
      </c>
      <c r="K274" s="36" t="s">
        <v>32</v>
      </c>
      <c r="L274" s="49" t="s">
        <v>34</v>
      </c>
      <c r="M274" s="17" t="s">
        <v>34</v>
      </c>
      <c r="N274" s="17" t="s">
        <v>32</v>
      </c>
      <c r="O274" s="36" t="s">
        <v>34</v>
      </c>
      <c r="P274" s="49" t="s">
        <v>34</v>
      </c>
      <c r="Q274" s="17" t="s">
        <v>34</v>
      </c>
      <c r="R274" s="17" t="s">
        <v>34</v>
      </c>
      <c r="S274" s="36" t="s">
        <v>32</v>
      </c>
      <c r="T274" s="52" t="s">
        <v>66</v>
      </c>
      <c r="U274" s="20" t="s">
        <v>1012</v>
      </c>
      <c r="V274" s="92" t="s">
        <v>1769</v>
      </c>
      <c r="W274" s="86"/>
    </row>
    <row r="275" spans="1:23" ht="25" x14ac:dyDescent="0.25">
      <c r="A275" s="9" t="s">
        <v>1013</v>
      </c>
      <c r="B275" s="5" t="s">
        <v>966</v>
      </c>
      <c r="C275" s="35" t="s">
        <v>32</v>
      </c>
      <c r="D275" s="43" t="s">
        <v>75</v>
      </c>
      <c r="E275" s="5" t="s">
        <v>35</v>
      </c>
      <c r="F275" s="5" t="s">
        <v>43</v>
      </c>
      <c r="G275" s="17" t="s">
        <v>34</v>
      </c>
      <c r="H275" s="17" t="s">
        <v>32</v>
      </c>
      <c r="I275" s="17" t="s">
        <v>34</v>
      </c>
      <c r="J275" s="17" t="s">
        <v>34</v>
      </c>
      <c r="K275" s="36" t="s">
        <v>34</v>
      </c>
      <c r="L275" s="49" t="s">
        <v>34</v>
      </c>
      <c r="M275" s="17" t="s">
        <v>34</v>
      </c>
      <c r="N275" s="17" t="s">
        <v>34</v>
      </c>
      <c r="O275" s="36" t="s">
        <v>34</v>
      </c>
      <c r="P275" s="42" t="s">
        <v>32</v>
      </c>
      <c r="Q275" s="17" t="s">
        <v>34</v>
      </c>
      <c r="R275" s="5" t="s">
        <v>32</v>
      </c>
      <c r="S275" s="35" t="s">
        <v>34</v>
      </c>
      <c r="T275" s="52" t="s">
        <v>72</v>
      </c>
      <c r="U275" s="20" t="s">
        <v>1015</v>
      </c>
      <c r="V275" s="92" t="s">
        <v>1770</v>
      </c>
      <c r="W275" s="86"/>
    </row>
    <row r="276" spans="1:23" ht="25" x14ac:dyDescent="0.25">
      <c r="A276" s="9" t="s">
        <v>1017</v>
      </c>
      <c r="B276" s="5" t="s">
        <v>966</v>
      </c>
      <c r="C276" s="35" t="s">
        <v>32</v>
      </c>
      <c r="D276" s="43" t="s">
        <v>1018</v>
      </c>
      <c r="E276" s="5">
        <v>2010</v>
      </c>
      <c r="F276" s="5" t="s">
        <v>45</v>
      </c>
      <c r="G276" s="17" t="s">
        <v>34</v>
      </c>
      <c r="H276" s="17" t="s">
        <v>34</v>
      </c>
      <c r="I276" s="17" t="s">
        <v>34</v>
      </c>
      <c r="J276" s="17" t="s">
        <v>32</v>
      </c>
      <c r="K276" s="36" t="s">
        <v>34</v>
      </c>
      <c r="L276" s="49" t="s">
        <v>34</v>
      </c>
      <c r="M276" s="17" t="s">
        <v>34</v>
      </c>
      <c r="N276" s="17" t="s">
        <v>34</v>
      </c>
      <c r="O276" s="36" t="s">
        <v>34</v>
      </c>
      <c r="P276" s="49" t="s">
        <v>34</v>
      </c>
      <c r="Q276" s="17" t="s">
        <v>34</v>
      </c>
      <c r="R276" s="5" t="s">
        <v>32</v>
      </c>
      <c r="S276" s="35" t="s">
        <v>34</v>
      </c>
      <c r="T276" s="52" t="s">
        <v>66</v>
      </c>
      <c r="U276" s="20" t="s">
        <v>1019</v>
      </c>
      <c r="V276" s="92" t="s">
        <v>1771</v>
      </c>
      <c r="W276" s="86"/>
    </row>
    <row r="277" spans="1:23" ht="14" x14ac:dyDescent="0.25">
      <c r="A277" s="9" t="s">
        <v>1020</v>
      </c>
      <c r="B277" s="5" t="s">
        <v>966</v>
      </c>
      <c r="C277" s="35" t="s">
        <v>32</v>
      </c>
      <c r="D277" s="43" t="s">
        <v>989</v>
      </c>
      <c r="E277" s="5">
        <v>2012</v>
      </c>
      <c r="F277" s="5" t="s">
        <v>45</v>
      </c>
      <c r="G277" s="17" t="s">
        <v>34</v>
      </c>
      <c r="H277" s="17" t="s">
        <v>34</v>
      </c>
      <c r="I277" s="17" t="s">
        <v>34</v>
      </c>
      <c r="J277" s="17" t="s">
        <v>32</v>
      </c>
      <c r="K277" s="36" t="s">
        <v>34</v>
      </c>
      <c r="L277" s="49" t="s">
        <v>34</v>
      </c>
      <c r="M277" s="17" t="s">
        <v>34</v>
      </c>
      <c r="N277" s="17" t="s">
        <v>34</v>
      </c>
      <c r="O277" s="36" t="s">
        <v>34</v>
      </c>
      <c r="P277" s="49" t="s">
        <v>34</v>
      </c>
      <c r="Q277" s="17" t="s">
        <v>34</v>
      </c>
      <c r="R277" s="5" t="s">
        <v>32</v>
      </c>
      <c r="S277" s="35" t="s">
        <v>34</v>
      </c>
      <c r="T277" s="52" t="s">
        <v>66</v>
      </c>
      <c r="U277" s="20" t="s">
        <v>1021</v>
      </c>
      <c r="V277" s="92" t="s">
        <v>1772</v>
      </c>
      <c r="W277" s="86"/>
    </row>
    <row r="278" spans="1:23" ht="14" x14ac:dyDescent="0.25">
      <c r="A278" s="9" t="s">
        <v>1022</v>
      </c>
      <c r="B278" s="5" t="s">
        <v>966</v>
      </c>
      <c r="C278" s="35" t="s">
        <v>32</v>
      </c>
      <c r="D278" s="43" t="s">
        <v>75</v>
      </c>
      <c r="E278" s="5" t="s">
        <v>35</v>
      </c>
      <c r="F278" s="5" t="s">
        <v>46</v>
      </c>
      <c r="G278" s="17" t="s">
        <v>34</v>
      </c>
      <c r="H278" s="17" t="s">
        <v>34</v>
      </c>
      <c r="I278" s="17" t="s">
        <v>34</v>
      </c>
      <c r="J278" s="17" t="s">
        <v>34</v>
      </c>
      <c r="K278" s="36" t="s">
        <v>32</v>
      </c>
      <c r="L278" s="49" t="s">
        <v>34</v>
      </c>
      <c r="M278" s="17" t="s">
        <v>34</v>
      </c>
      <c r="N278" s="17" t="s">
        <v>32</v>
      </c>
      <c r="O278" s="36" t="s">
        <v>34</v>
      </c>
      <c r="P278" s="49" t="s">
        <v>34</v>
      </c>
      <c r="Q278" s="17" t="s">
        <v>34</v>
      </c>
      <c r="R278" s="17" t="s">
        <v>34</v>
      </c>
      <c r="S278" s="36" t="s">
        <v>32</v>
      </c>
      <c r="T278" s="52" t="s">
        <v>153</v>
      </c>
      <c r="U278" s="20" t="s">
        <v>1024</v>
      </c>
      <c r="V278" s="93" t="str">
        <f>HYPERLINK("http://www.rsb.qc.ca/?C57E9E90-3FB6-47D4-88D8-7919A9B27826","http://www.rsb.qc.ca/?C57E9E90-3FB6-47D4-88D8-7919A9B27826")</f>
        <v>http://www.rsb.qc.ca/?C57E9E90-3FB6-47D4-88D8-7919A9B27826</v>
      </c>
      <c r="W278" s="86"/>
    </row>
    <row r="279" spans="1:23" ht="25" x14ac:dyDescent="0.25">
      <c r="A279" s="9" t="s">
        <v>1022</v>
      </c>
      <c r="B279" s="5" t="s">
        <v>966</v>
      </c>
      <c r="C279" s="35" t="s">
        <v>32</v>
      </c>
      <c r="D279" s="43" t="s">
        <v>1025</v>
      </c>
      <c r="E279" s="18" t="s">
        <v>1026</v>
      </c>
      <c r="F279" s="5" t="s">
        <v>46</v>
      </c>
      <c r="G279" s="17" t="s">
        <v>34</v>
      </c>
      <c r="H279" s="17" t="s">
        <v>34</v>
      </c>
      <c r="I279" s="17" t="s">
        <v>34</v>
      </c>
      <c r="J279" s="17" t="s">
        <v>34</v>
      </c>
      <c r="K279" s="36" t="s">
        <v>32</v>
      </c>
      <c r="L279" s="49" t="s">
        <v>34</v>
      </c>
      <c r="M279" s="17" t="s">
        <v>34</v>
      </c>
      <c r="N279" s="17" t="s">
        <v>32</v>
      </c>
      <c r="O279" s="36" t="s">
        <v>34</v>
      </c>
      <c r="P279" s="49" t="s">
        <v>34</v>
      </c>
      <c r="Q279" s="17" t="s">
        <v>34</v>
      </c>
      <c r="R279" s="17" t="s">
        <v>34</v>
      </c>
      <c r="S279" s="36" t="s">
        <v>32</v>
      </c>
      <c r="T279" s="42" t="s">
        <v>66</v>
      </c>
      <c r="U279" s="7" t="s">
        <v>1027</v>
      </c>
      <c r="V279" s="94" t="s">
        <v>1496</v>
      </c>
      <c r="W279" s="86"/>
    </row>
    <row r="280" spans="1:23" ht="14" x14ac:dyDescent="0.25">
      <c r="A280" s="9" t="s">
        <v>1030</v>
      </c>
      <c r="B280" s="5" t="s">
        <v>966</v>
      </c>
      <c r="C280" s="35" t="s">
        <v>32</v>
      </c>
      <c r="D280" s="43" t="s">
        <v>903</v>
      </c>
      <c r="E280" s="5">
        <v>2010</v>
      </c>
      <c r="F280" s="5" t="s">
        <v>918</v>
      </c>
      <c r="G280" s="17" t="s">
        <v>34</v>
      </c>
      <c r="H280" s="17" t="s">
        <v>34</v>
      </c>
      <c r="I280" s="17" t="s">
        <v>34</v>
      </c>
      <c r="J280" s="17" t="s">
        <v>32</v>
      </c>
      <c r="K280" s="36" t="s">
        <v>32</v>
      </c>
      <c r="L280" s="49" t="s">
        <v>34</v>
      </c>
      <c r="M280" s="17" t="s">
        <v>32</v>
      </c>
      <c r="N280" s="17" t="s">
        <v>34</v>
      </c>
      <c r="O280" s="36" t="s">
        <v>34</v>
      </c>
      <c r="P280" s="49" t="s">
        <v>34</v>
      </c>
      <c r="Q280" s="17" t="s">
        <v>34</v>
      </c>
      <c r="R280" s="17" t="s">
        <v>34</v>
      </c>
      <c r="S280" s="36" t="s">
        <v>32</v>
      </c>
      <c r="T280" s="52" t="s">
        <v>72</v>
      </c>
      <c r="U280" s="20" t="s">
        <v>1031</v>
      </c>
      <c r="V280" s="92" t="s">
        <v>1773</v>
      </c>
      <c r="W280" s="86"/>
    </row>
    <row r="281" spans="1:23" ht="14" x14ac:dyDescent="0.25">
      <c r="A281" s="9" t="s">
        <v>1032</v>
      </c>
      <c r="B281" s="5" t="s">
        <v>966</v>
      </c>
      <c r="C281" s="35" t="s">
        <v>32</v>
      </c>
      <c r="D281" s="43" t="s">
        <v>170</v>
      </c>
      <c r="E281" s="17" t="s">
        <v>170</v>
      </c>
      <c r="F281" s="5" t="s">
        <v>43</v>
      </c>
      <c r="G281" s="17" t="s">
        <v>34</v>
      </c>
      <c r="H281" s="17" t="s">
        <v>32</v>
      </c>
      <c r="I281" s="17" t="s">
        <v>34</v>
      </c>
      <c r="J281" s="17" t="s">
        <v>34</v>
      </c>
      <c r="K281" s="36" t="s">
        <v>34</v>
      </c>
      <c r="L281" s="49" t="s">
        <v>34</v>
      </c>
      <c r="M281" s="17" t="s">
        <v>34</v>
      </c>
      <c r="N281" s="17" t="s">
        <v>34</v>
      </c>
      <c r="O281" s="36" t="s">
        <v>34</v>
      </c>
      <c r="P281" s="49" t="s">
        <v>34</v>
      </c>
      <c r="Q281" s="17" t="s">
        <v>34</v>
      </c>
      <c r="R281" s="17" t="s">
        <v>32</v>
      </c>
      <c r="S281" s="36" t="s">
        <v>34</v>
      </c>
      <c r="T281" s="52" t="s">
        <v>72</v>
      </c>
      <c r="U281" s="20" t="s">
        <v>1033</v>
      </c>
      <c r="V281" s="92" t="s">
        <v>1774</v>
      </c>
      <c r="W281" s="86"/>
    </row>
    <row r="282" spans="1:23" ht="14" x14ac:dyDescent="0.25">
      <c r="A282" s="9" t="s">
        <v>1034</v>
      </c>
      <c r="B282" s="5" t="s">
        <v>1035</v>
      </c>
      <c r="C282" s="35" t="s">
        <v>32</v>
      </c>
      <c r="D282" s="43" t="s">
        <v>1036</v>
      </c>
      <c r="E282" s="5">
        <v>2012</v>
      </c>
      <c r="F282" s="5" t="s">
        <v>44</v>
      </c>
      <c r="G282" s="17" t="s">
        <v>34</v>
      </c>
      <c r="H282" s="17" t="s">
        <v>34</v>
      </c>
      <c r="I282" s="17" t="s">
        <v>32</v>
      </c>
      <c r="J282" s="17" t="s">
        <v>34</v>
      </c>
      <c r="K282" s="36" t="s">
        <v>34</v>
      </c>
      <c r="L282" s="49" t="s">
        <v>34</v>
      </c>
      <c r="M282" s="17" t="s">
        <v>34</v>
      </c>
      <c r="N282" s="17" t="s">
        <v>34</v>
      </c>
      <c r="O282" s="36" t="s">
        <v>34</v>
      </c>
      <c r="P282" s="49" t="s">
        <v>34</v>
      </c>
      <c r="Q282" s="17" t="s">
        <v>34</v>
      </c>
      <c r="R282" s="5" t="s">
        <v>32</v>
      </c>
      <c r="S282" s="35" t="s">
        <v>34</v>
      </c>
      <c r="T282" s="52" t="s">
        <v>153</v>
      </c>
      <c r="U282" s="20" t="s">
        <v>1037</v>
      </c>
      <c r="V282" s="92" t="s">
        <v>1775</v>
      </c>
      <c r="W282" s="86"/>
    </row>
    <row r="283" spans="1:23" ht="25" x14ac:dyDescent="0.25">
      <c r="A283" s="9" t="s">
        <v>1038</v>
      </c>
      <c r="B283" s="5" t="s">
        <v>1035</v>
      </c>
      <c r="C283" s="35" t="s">
        <v>32</v>
      </c>
      <c r="D283" s="43" t="s">
        <v>1039</v>
      </c>
      <c r="E283" s="5">
        <v>2007</v>
      </c>
      <c r="F283" s="5" t="s">
        <v>45</v>
      </c>
      <c r="G283" s="17" t="s">
        <v>34</v>
      </c>
      <c r="H283" s="17" t="s">
        <v>34</v>
      </c>
      <c r="I283" s="17" t="s">
        <v>34</v>
      </c>
      <c r="J283" s="17" t="s">
        <v>32</v>
      </c>
      <c r="K283" s="36" t="s">
        <v>34</v>
      </c>
      <c r="L283" s="49" t="s">
        <v>34</v>
      </c>
      <c r="M283" s="17" t="s">
        <v>34</v>
      </c>
      <c r="N283" s="17" t="s">
        <v>34</v>
      </c>
      <c r="O283" s="36" t="s">
        <v>34</v>
      </c>
      <c r="P283" s="49" t="s">
        <v>34</v>
      </c>
      <c r="Q283" s="17" t="s">
        <v>34</v>
      </c>
      <c r="R283" s="17" t="s">
        <v>32</v>
      </c>
      <c r="S283" s="36" t="s">
        <v>34</v>
      </c>
      <c r="T283" s="52" t="s">
        <v>66</v>
      </c>
      <c r="U283" s="20" t="s">
        <v>1040</v>
      </c>
      <c r="V283" s="92" t="s">
        <v>1776</v>
      </c>
      <c r="W283" s="86"/>
    </row>
    <row r="284" spans="1:23" ht="14" x14ac:dyDescent="0.25">
      <c r="A284" s="9" t="s">
        <v>1041</v>
      </c>
      <c r="B284" s="5" t="s">
        <v>1035</v>
      </c>
      <c r="C284" s="35" t="s">
        <v>32</v>
      </c>
      <c r="D284" s="43" t="s">
        <v>1042</v>
      </c>
      <c r="E284" s="5">
        <v>2008</v>
      </c>
      <c r="F284" s="5" t="s">
        <v>46</v>
      </c>
      <c r="G284" s="17" t="s">
        <v>34</v>
      </c>
      <c r="H284" s="17" t="s">
        <v>34</v>
      </c>
      <c r="I284" s="17" t="s">
        <v>34</v>
      </c>
      <c r="J284" s="17" t="s">
        <v>34</v>
      </c>
      <c r="K284" s="36" t="s">
        <v>32</v>
      </c>
      <c r="L284" s="49" t="s">
        <v>34</v>
      </c>
      <c r="M284" s="17" t="s">
        <v>34</v>
      </c>
      <c r="N284" s="17" t="s">
        <v>34</v>
      </c>
      <c r="O284" s="36" t="s">
        <v>32</v>
      </c>
      <c r="P284" s="49" t="s">
        <v>34</v>
      </c>
      <c r="Q284" s="17" t="s">
        <v>34</v>
      </c>
      <c r="R284" s="17" t="s">
        <v>34</v>
      </c>
      <c r="S284" s="36" t="s">
        <v>32</v>
      </c>
      <c r="T284" s="52" t="s">
        <v>66</v>
      </c>
      <c r="U284" s="20" t="s">
        <v>1043</v>
      </c>
      <c r="V284" s="92" t="s">
        <v>1777</v>
      </c>
      <c r="W284" s="86"/>
    </row>
    <row r="285" spans="1:23" ht="14" x14ac:dyDescent="0.25">
      <c r="A285" s="9" t="s">
        <v>1044</v>
      </c>
      <c r="B285" s="5" t="s">
        <v>1035</v>
      </c>
      <c r="C285" s="35" t="s">
        <v>32</v>
      </c>
      <c r="D285" s="43" t="s">
        <v>137</v>
      </c>
      <c r="E285" s="5">
        <v>2006</v>
      </c>
      <c r="F285" s="5" t="s">
        <v>45</v>
      </c>
      <c r="G285" s="17" t="s">
        <v>34</v>
      </c>
      <c r="H285" s="17" t="s">
        <v>34</v>
      </c>
      <c r="I285" s="17" t="s">
        <v>34</v>
      </c>
      <c r="J285" s="17" t="s">
        <v>32</v>
      </c>
      <c r="K285" s="36" t="s">
        <v>34</v>
      </c>
      <c r="L285" s="49" t="s">
        <v>34</v>
      </c>
      <c r="M285" s="17" t="s">
        <v>34</v>
      </c>
      <c r="N285" s="17" t="s">
        <v>34</v>
      </c>
      <c r="O285" s="36" t="s">
        <v>34</v>
      </c>
      <c r="P285" s="49" t="s">
        <v>34</v>
      </c>
      <c r="Q285" s="17" t="s">
        <v>34</v>
      </c>
      <c r="R285" s="17" t="s">
        <v>32</v>
      </c>
      <c r="S285" s="36" t="s">
        <v>34</v>
      </c>
      <c r="T285" s="52" t="s">
        <v>66</v>
      </c>
      <c r="U285" s="20" t="s">
        <v>1045</v>
      </c>
      <c r="V285" s="92" t="s">
        <v>1778</v>
      </c>
      <c r="W285" s="86"/>
    </row>
    <row r="286" spans="1:23" ht="25" x14ac:dyDescent="0.25">
      <c r="A286" s="9" t="s">
        <v>1047</v>
      </c>
      <c r="B286" s="5" t="s">
        <v>1035</v>
      </c>
      <c r="C286" s="35" t="s">
        <v>32</v>
      </c>
      <c r="D286" s="43" t="s">
        <v>1048</v>
      </c>
      <c r="E286" s="5">
        <v>2008</v>
      </c>
      <c r="F286" s="5" t="s">
        <v>45</v>
      </c>
      <c r="G286" s="17" t="s">
        <v>34</v>
      </c>
      <c r="H286" s="17" t="s">
        <v>34</v>
      </c>
      <c r="I286" s="17" t="s">
        <v>34</v>
      </c>
      <c r="J286" s="17" t="s">
        <v>32</v>
      </c>
      <c r="K286" s="36" t="s">
        <v>34</v>
      </c>
      <c r="L286" s="49" t="s">
        <v>34</v>
      </c>
      <c r="M286" s="17" t="s">
        <v>34</v>
      </c>
      <c r="N286" s="17" t="s">
        <v>34</v>
      </c>
      <c r="O286" s="36" t="s">
        <v>34</v>
      </c>
      <c r="P286" s="49" t="s">
        <v>34</v>
      </c>
      <c r="Q286" s="17" t="s">
        <v>34</v>
      </c>
      <c r="R286" s="17" t="s">
        <v>32</v>
      </c>
      <c r="S286" s="36" t="s">
        <v>34</v>
      </c>
      <c r="T286" s="42" t="s">
        <v>66</v>
      </c>
      <c r="U286" s="7" t="s">
        <v>1049</v>
      </c>
      <c r="V286" s="92" t="s">
        <v>1779</v>
      </c>
      <c r="W286" s="86"/>
    </row>
    <row r="287" spans="1:23" ht="25" x14ac:dyDescent="0.25">
      <c r="A287" s="9" t="s">
        <v>1050</v>
      </c>
      <c r="B287" s="5" t="s">
        <v>1035</v>
      </c>
      <c r="C287" s="35" t="s">
        <v>32</v>
      </c>
      <c r="D287" s="43" t="s">
        <v>156</v>
      </c>
      <c r="E287" s="5">
        <v>2014</v>
      </c>
      <c r="F287" s="5" t="s">
        <v>43</v>
      </c>
      <c r="G287" s="17" t="s">
        <v>34</v>
      </c>
      <c r="H287" s="17" t="s">
        <v>32</v>
      </c>
      <c r="I287" s="17" t="s">
        <v>34</v>
      </c>
      <c r="J287" s="17" t="s">
        <v>34</v>
      </c>
      <c r="K287" s="36" t="s">
        <v>34</v>
      </c>
      <c r="L287" s="49" t="s">
        <v>34</v>
      </c>
      <c r="M287" s="17" t="s">
        <v>34</v>
      </c>
      <c r="N287" s="17" t="s">
        <v>34</v>
      </c>
      <c r="O287" s="36" t="s">
        <v>34</v>
      </c>
      <c r="P287" s="49" t="s">
        <v>34</v>
      </c>
      <c r="Q287" s="17" t="s">
        <v>34</v>
      </c>
      <c r="R287" s="17" t="s">
        <v>34</v>
      </c>
      <c r="S287" s="36" t="s">
        <v>32</v>
      </c>
      <c r="T287" s="52" t="s">
        <v>66</v>
      </c>
      <c r="U287" s="20" t="s">
        <v>1051</v>
      </c>
      <c r="V287" s="92" t="s">
        <v>1780</v>
      </c>
      <c r="W287" s="86"/>
    </row>
    <row r="288" spans="1:23" ht="14" x14ac:dyDescent="0.25">
      <c r="A288" s="9" t="s">
        <v>1052</v>
      </c>
      <c r="B288" s="5" t="s">
        <v>1035</v>
      </c>
      <c r="C288" s="35" t="s">
        <v>32</v>
      </c>
      <c r="D288" s="43" t="s">
        <v>75</v>
      </c>
      <c r="E288" s="5" t="s">
        <v>35</v>
      </c>
      <c r="F288" s="5" t="s">
        <v>45</v>
      </c>
      <c r="G288" s="17" t="s">
        <v>34</v>
      </c>
      <c r="H288" s="17" t="s">
        <v>34</v>
      </c>
      <c r="I288" s="17" t="s">
        <v>34</v>
      </c>
      <c r="J288" s="17" t="s">
        <v>32</v>
      </c>
      <c r="K288" s="36" t="s">
        <v>34</v>
      </c>
      <c r="L288" s="49" t="s">
        <v>34</v>
      </c>
      <c r="M288" s="17" t="s">
        <v>34</v>
      </c>
      <c r="N288" s="17" t="s">
        <v>34</v>
      </c>
      <c r="O288" s="36" t="s">
        <v>34</v>
      </c>
      <c r="P288" s="49" t="s">
        <v>34</v>
      </c>
      <c r="Q288" s="17" t="s">
        <v>34</v>
      </c>
      <c r="R288" s="17" t="s">
        <v>32</v>
      </c>
      <c r="S288" s="36" t="s">
        <v>34</v>
      </c>
      <c r="T288" s="52" t="s">
        <v>1053</v>
      </c>
      <c r="U288" s="20" t="s">
        <v>1054</v>
      </c>
      <c r="V288" s="92" t="s">
        <v>1781</v>
      </c>
      <c r="W288" s="86"/>
    </row>
    <row r="289" spans="1:23" ht="25" x14ac:dyDescent="0.25">
      <c r="A289" s="9" t="s">
        <v>1055</v>
      </c>
      <c r="B289" s="5" t="s">
        <v>1035</v>
      </c>
      <c r="C289" s="35" t="s">
        <v>32</v>
      </c>
      <c r="D289" s="43" t="s">
        <v>75</v>
      </c>
      <c r="E289" s="5" t="s">
        <v>35</v>
      </c>
      <c r="F289" s="5" t="s">
        <v>45</v>
      </c>
      <c r="G289" s="17" t="s">
        <v>34</v>
      </c>
      <c r="H289" s="17" t="s">
        <v>34</v>
      </c>
      <c r="I289" s="17" t="s">
        <v>34</v>
      </c>
      <c r="J289" s="17" t="s">
        <v>32</v>
      </c>
      <c r="K289" s="36" t="s">
        <v>34</v>
      </c>
      <c r="L289" s="49" t="s">
        <v>34</v>
      </c>
      <c r="M289" s="17" t="s">
        <v>34</v>
      </c>
      <c r="N289" s="17" t="s">
        <v>34</v>
      </c>
      <c r="O289" s="36" t="s">
        <v>34</v>
      </c>
      <c r="P289" s="49" t="s">
        <v>34</v>
      </c>
      <c r="Q289" s="17" t="s">
        <v>34</v>
      </c>
      <c r="R289" s="17" t="s">
        <v>32</v>
      </c>
      <c r="S289" s="36" t="s">
        <v>34</v>
      </c>
      <c r="T289" s="52" t="s">
        <v>1053</v>
      </c>
      <c r="U289" s="20" t="s">
        <v>1056</v>
      </c>
      <c r="V289" s="92" t="s">
        <v>1782</v>
      </c>
      <c r="W289" s="86"/>
    </row>
    <row r="290" spans="1:23" ht="25" x14ac:dyDescent="0.25">
      <c r="A290" s="9" t="s">
        <v>1057</v>
      </c>
      <c r="B290" s="5" t="s">
        <v>1035</v>
      </c>
      <c r="C290" s="35" t="s">
        <v>32</v>
      </c>
      <c r="D290" s="43" t="s">
        <v>1059</v>
      </c>
      <c r="E290" s="5">
        <v>2008</v>
      </c>
      <c r="F290" s="5" t="s">
        <v>821</v>
      </c>
      <c r="G290" s="17" t="s">
        <v>34</v>
      </c>
      <c r="H290" s="17" t="s">
        <v>34</v>
      </c>
      <c r="I290" s="17" t="s">
        <v>32</v>
      </c>
      <c r="J290" s="17" t="s">
        <v>34</v>
      </c>
      <c r="K290" s="36" t="s">
        <v>34</v>
      </c>
      <c r="L290" s="49" t="s">
        <v>34</v>
      </c>
      <c r="M290" s="17" t="s">
        <v>34</v>
      </c>
      <c r="N290" s="17" t="s">
        <v>34</v>
      </c>
      <c r="O290" s="36" t="s">
        <v>34</v>
      </c>
      <c r="P290" s="49" t="s">
        <v>34</v>
      </c>
      <c r="Q290" s="17" t="s">
        <v>34</v>
      </c>
      <c r="R290" s="5" t="s">
        <v>32</v>
      </c>
      <c r="S290" s="35" t="s">
        <v>34</v>
      </c>
      <c r="T290" s="42" t="s">
        <v>72</v>
      </c>
      <c r="U290" s="7" t="s">
        <v>1060</v>
      </c>
      <c r="V290" s="94" t="s">
        <v>1497</v>
      </c>
      <c r="W290" s="86"/>
    </row>
    <row r="291" spans="1:23" ht="25" x14ac:dyDescent="0.25">
      <c r="A291" s="9" t="s">
        <v>1057</v>
      </c>
      <c r="B291" s="5" t="s">
        <v>1035</v>
      </c>
      <c r="C291" s="35" t="s">
        <v>32</v>
      </c>
      <c r="D291" s="43" t="s">
        <v>75</v>
      </c>
      <c r="E291" s="5" t="s">
        <v>35</v>
      </c>
      <c r="F291" s="5" t="s">
        <v>43</v>
      </c>
      <c r="G291" s="17" t="s">
        <v>34</v>
      </c>
      <c r="H291" s="17" t="s">
        <v>32</v>
      </c>
      <c r="I291" s="17" t="s">
        <v>34</v>
      </c>
      <c r="J291" s="17" t="s">
        <v>34</v>
      </c>
      <c r="K291" s="36" t="s">
        <v>34</v>
      </c>
      <c r="L291" s="49" t="s">
        <v>34</v>
      </c>
      <c r="M291" s="17" t="s">
        <v>34</v>
      </c>
      <c r="N291" s="17" t="s">
        <v>34</v>
      </c>
      <c r="O291" s="36" t="s">
        <v>34</v>
      </c>
      <c r="P291" s="49" t="s">
        <v>34</v>
      </c>
      <c r="Q291" s="17" t="s">
        <v>34</v>
      </c>
      <c r="R291" s="17" t="s">
        <v>34</v>
      </c>
      <c r="S291" s="36" t="s">
        <v>32</v>
      </c>
      <c r="T291" s="52" t="s">
        <v>72</v>
      </c>
      <c r="U291" s="20" t="s">
        <v>1061</v>
      </c>
      <c r="V291" s="93" t="str">
        <f>HYPERLINK("http://www.prairiesouth.ca/peacock/component/content/frontpage/frontpage.html?start=205","http://www.prairiesouth.ca/peacock/component/content/frontpage/frontpage.html?start=205")</f>
        <v>http://www.prairiesouth.ca/peacock/component/content/frontpage/frontpage.html?start=205</v>
      </c>
      <c r="W291" s="86"/>
    </row>
    <row r="292" spans="1:23" ht="25" x14ac:dyDescent="0.25">
      <c r="A292" s="9" t="s">
        <v>1062</v>
      </c>
      <c r="B292" s="5" t="s">
        <v>1035</v>
      </c>
      <c r="C292" s="35" t="s">
        <v>32</v>
      </c>
      <c r="D292" s="43" t="s">
        <v>162</v>
      </c>
      <c r="E292" s="5">
        <v>2007</v>
      </c>
      <c r="F292" s="5" t="s">
        <v>45</v>
      </c>
      <c r="G292" s="17" t="s">
        <v>34</v>
      </c>
      <c r="H292" s="17" t="s">
        <v>34</v>
      </c>
      <c r="I292" s="17" t="s">
        <v>34</v>
      </c>
      <c r="J292" s="17" t="s">
        <v>32</v>
      </c>
      <c r="K292" s="36" t="s">
        <v>34</v>
      </c>
      <c r="L292" s="49" t="s">
        <v>34</v>
      </c>
      <c r="M292" s="17" t="s">
        <v>34</v>
      </c>
      <c r="N292" s="17" t="s">
        <v>34</v>
      </c>
      <c r="O292" s="36" t="s">
        <v>34</v>
      </c>
      <c r="P292" s="49" t="s">
        <v>34</v>
      </c>
      <c r="Q292" s="17" t="s">
        <v>34</v>
      </c>
      <c r="R292" s="17" t="s">
        <v>32</v>
      </c>
      <c r="S292" s="36" t="s">
        <v>34</v>
      </c>
      <c r="T292" s="42" t="s">
        <v>66</v>
      </c>
      <c r="U292" s="7" t="s">
        <v>1063</v>
      </c>
      <c r="V292" s="94" t="s">
        <v>1498</v>
      </c>
      <c r="W292" s="86"/>
    </row>
    <row r="293" spans="1:23" ht="25" x14ac:dyDescent="0.25">
      <c r="A293" s="9" t="s">
        <v>1062</v>
      </c>
      <c r="B293" s="5" t="s">
        <v>1035</v>
      </c>
      <c r="C293" s="35" t="s">
        <v>32</v>
      </c>
      <c r="D293" s="43" t="s">
        <v>1064</v>
      </c>
      <c r="E293" s="5">
        <v>2013</v>
      </c>
      <c r="F293" s="5" t="s">
        <v>43</v>
      </c>
      <c r="G293" s="17" t="s">
        <v>34</v>
      </c>
      <c r="H293" s="17" t="s">
        <v>32</v>
      </c>
      <c r="I293" s="17" t="s">
        <v>34</v>
      </c>
      <c r="J293" s="17" t="s">
        <v>34</v>
      </c>
      <c r="K293" s="36" t="s">
        <v>34</v>
      </c>
      <c r="L293" s="49" t="s">
        <v>34</v>
      </c>
      <c r="M293" s="17" t="s">
        <v>34</v>
      </c>
      <c r="N293" s="17" t="s">
        <v>34</v>
      </c>
      <c r="O293" s="36" t="s">
        <v>34</v>
      </c>
      <c r="P293" s="49" t="s">
        <v>34</v>
      </c>
      <c r="Q293" s="17" t="s">
        <v>34</v>
      </c>
      <c r="R293" s="17" t="s">
        <v>34</v>
      </c>
      <c r="S293" s="36" t="s">
        <v>32</v>
      </c>
      <c r="T293" s="52" t="s">
        <v>66</v>
      </c>
      <c r="U293" s="20" t="s">
        <v>1065</v>
      </c>
      <c r="V293" s="93" t="str">
        <f>HYPERLINK("http://www.pvsd.ca/Publication/AdminProcedures/Administration%20Procedures/Outdoor%20Education%20Manual.pdf","http://www.pvsd.ca/Publication/AdminProcedures/Administration%20Procedures/Outdoor%20Education%20Manual.pdf")</f>
        <v>http://www.pvsd.ca/Publication/AdminProcedures/Administration%20Procedures/Outdoor%20Education%20Manual.pdf</v>
      </c>
      <c r="W293" s="86"/>
    </row>
    <row r="294" spans="1:23" ht="25" x14ac:dyDescent="0.25">
      <c r="A294" s="9" t="s">
        <v>1066</v>
      </c>
      <c r="B294" s="5" t="s">
        <v>1035</v>
      </c>
      <c r="C294" s="35" t="s">
        <v>32</v>
      </c>
      <c r="D294" s="43" t="s">
        <v>1067</v>
      </c>
      <c r="E294" s="5">
        <v>2013</v>
      </c>
      <c r="F294" s="5" t="s">
        <v>46</v>
      </c>
      <c r="G294" s="17" t="s">
        <v>34</v>
      </c>
      <c r="H294" s="17" t="s">
        <v>34</v>
      </c>
      <c r="I294" s="17" t="s">
        <v>34</v>
      </c>
      <c r="J294" s="17" t="s">
        <v>34</v>
      </c>
      <c r="K294" s="36" t="s">
        <v>32</v>
      </c>
      <c r="L294" s="49" t="s">
        <v>34</v>
      </c>
      <c r="M294" s="17" t="s">
        <v>32</v>
      </c>
      <c r="N294" s="17" t="s">
        <v>32</v>
      </c>
      <c r="O294" s="36" t="s">
        <v>32</v>
      </c>
      <c r="P294" s="49" t="s">
        <v>34</v>
      </c>
      <c r="Q294" s="17" t="s">
        <v>34</v>
      </c>
      <c r="R294" s="17" t="s">
        <v>34</v>
      </c>
      <c r="S294" s="36" t="s">
        <v>32</v>
      </c>
      <c r="T294" s="52" t="s">
        <v>72</v>
      </c>
      <c r="U294" s="20" t="s">
        <v>1068</v>
      </c>
      <c r="V294" s="92" t="s">
        <v>1783</v>
      </c>
      <c r="W294" s="86"/>
    </row>
    <row r="295" spans="1:23" ht="14" x14ac:dyDescent="0.25">
      <c r="A295" s="9" t="s">
        <v>1069</v>
      </c>
      <c r="B295" s="5" t="s">
        <v>1035</v>
      </c>
      <c r="C295" s="35" t="s">
        <v>32</v>
      </c>
      <c r="D295" s="43" t="s">
        <v>1070</v>
      </c>
      <c r="E295" s="5">
        <v>2012</v>
      </c>
      <c r="F295" s="5" t="s">
        <v>44</v>
      </c>
      <c r="G295" s="17" t="s">
        <v>34</v>
      </c>
      <c r="H295" s="17" t="s">
        <v>34</v>
      </c>
      <c r="I295" s="17" t="s">
        <v>32</v>
      </c>
      <c r="J295" s="17" t="s">
        <v>34</v>
      </c>
      <c r="K295" s="36" t="s">
        <v>34</v>
      </c>
      <c r="L295" s="49" t="s">
        <v>34</v>
      </c>
      <c r="M295" s="17" t="s">
        <v>34</v>
      </c>
      <c r="N295" s="17" t="s">
        <v>34</v>
      </c>
      <c r="O295" s="36" t="s">
        <v>34</v>
      </c>
      <c r="P295" s="49" t="s">
        <v>34</v>
      </c>
      <c r="Q295" s="17" t="s">
        <v>34</v>
      </c>
      <c r="R295" s="17" t="s">
        <v>32</v>
      </c>
      <c r="S295" s="36" t="s">
        <v>34</v>
      </c>
      <c r="T295" s="52" t="s">
        <v>66</v>
      </c>
      <c r="U295" s="20" t="s">
        <v>1073</v>
      </c>
      <c r="V295" s="92" t="s">
        <v>1499</v>
      </c>
      <c r="W295" s="86"/>
    </row>
    <row r="296" spans="1:23" ht="14" x14ac:dyDescent="0.25">
      <c r="A296" s="9" t="s">
        <v>1074</v>
      </c>
      <c r="B296" s="5" t="s">
        <v>1035</v>
      </c>
      <c r="C296" s="35" t="s">
        <v>32</v>
      </c>
      <c r="D296" s="43" t="s">
        <v>811</v>
      </c>
      <c r="E296" s="5">
        <v>2010</v>
      </c>
      <c r="F296" s="5" t="s">
        <v>46</v>
      </c>
      <c r="G296" s="17" t="s">
        <v>34</v>
      </c>
      <c r="H296" s="17" t="s">
        <v>34</v>
      </c>
      <c r="I296" s="17" t="s">
        <v>34</v>
      </c>
      <c r="J296" s="17" t="s">
        <v>34</v>
      </c>
      <c r="K296" s="36" t="s">
        <v>32</v>
      </c>
      <c r="L296" s="49" t="s">
        <v>34</v>
      </c>
      <c r="M296" s="17" t="s">
        <v>32</v>
      </c>
      <c r="N296" s="17" t="s">
        <v>34</v>
      </c>
      <c r="O296" s="36" t="s">
        <v>34</v>
      </c>
      <c r="P296" s="49" t="s">
        <v>34</v>
      </c>
      <c r="Q296" s="17" t="s">
        <v>34</v>
      </c>
      <c r="R296" s="17" t="s">
        <v>34</v>
      </c>
      <c r="S296" s="36" t="s">
        <v>32</v>
      </c>
      <c r="T296" s="52" t="s">
        <v>66</v>
      </c>
      <c r="U296" s="20" t="s">
        <v>1075</v>
      </c>
      <c r="V296" s="92" t="s">
        <v>1784</v>
      </c>
      <c r="W296" s="86"/>
    </row>
    <row r="297" spans="1:23" ht="25" x14ac:dyDescent="0.25">
      <c r="A297" s="9" t="s">
        <v>1076</v>
      </c>
      <c r="B297" s="5" t="s">
        <v>1035</v>
      </c>
      <c r="C297" s="35" t="s">
        <v>32</v>
      </c>
      <c r="D297" s="43" t="s">
        <v>811</v>
      </c>
      <c r="E297" s="5">
        <v>2010</v>
      </c>
      <c r="F297" s="5" t="s">
        <v>45</v>
      </c>
      <c r="G297" s="17" t="s">
        <v>34</v>
      </c>
      <c r="H297" s="17" t="s">
        <v>34</v>
      </c>
      <c r="I297" s="17" t="s">
        <v>34</v>
      </c>
      <c r="J297" s="17" t="s">
        <v>32</v>
      </c>
      <c r="K297" s="36" t="s">
        <v>34</v>
      </c>
      <c r="L297" s="49" t="s">
        <v>34</v>
      </c>
      <c r="M297" s="17" t="s">
        <v>34</v>
      </c>
      <c r="N297" s="17" t="s">
        <v>34</v>
      </c>
      <c r="O297" s="36" t="s">
        <v>34</v>
      </c>
      <c r="P297" s="49" t="s">
        <v>34</v>
      </c>
      <c r="Q297" s="17" t="s">
        <v>34</v>
      </c>
      <c r="R297" s="17" t="s">
        <v>34</v>
      </c>
      <c r="S297" s="36" t="s">
        <v>32</v>
      </c>
      <c r="T297" s="52" t="s">
        <v>66</v>
      </c>
      <c r="U297" s="20" t="s">
        <v>1078</v>
      </c>
      <c r="V297" s="93" t="s">
        <v>1079</v>
      </c>
      <c r="W297" s="86"/>
    </row>
    <row r="298" spans="1:23" ht="25" x14ac:dyDescent="0.25">
      <c r="A298" s="9" t="s">
        <v>1080</v>
      </c>
      <c r="B298" s="5" t="s">
        <v>1035</v>
      </c>
      <c r="C298" s="35" t="s">
        <v>32</v>
      </c>
      <c r="D298" s="43" t="s">
        <v>1081</v>
      </c>
      <c r="E298" s="5">
        <v>2005</v>
      </c>
      <c r="F298" s="5" t="s">
        <v>45</v>
      </c>
      <c r="G298" s="17" t="s">
        <v>34</v>
      </c>
      <c r="H298" s="17" t="s">
        <v>34</v>
      </c>
      <c r="I298" s="17" t="s">
        <v>34</v>
      </c>
      <c r="J298" s="17" t="s">
        <v>32</v>
      </c>
      <c r="K298" s="36" t="s">
        <v>34</v>
      </c>
      <c r="L298" s="49" t="s">
        <v>34</v>
      </c>
      <c r="M298" s="17" t="s">
        <v>34</v>
      </c>
      <c r="N298" s="17" t="s">
        <v>34</v>
      </c>
      <c r="O298" s="36" t="s">
        <v>34</v>
      </c>
      <c r="P298" s="49" t="s">
        <v>34</v>
      </c>
      <c r="Q298" s="17" t="s">
        <v>32</v>
      </c>
      <c r="R298" s="5" t="s">
        <v>32</v>
      </c>
      <c r="S298" s="36" t="s">
        <v>34</v>
      </c>
      <c r="T298" s="52" t="s">
        <v>66</v>
      </c>
      <c r="U298" s="20" t="s">
        <v>1082</v>
      </c>
      <c r="V298" s="92" t="s">
        <v>1785</v>
      </c>
      <c r="W298" s="86"/>
    </row>
    <row r="299" spans="1:23" ht="14" x14ac:dyDescent="0.25">
      <c r="A299" s="9" t="s">
        <v>1080</v>
      </c>
      <c r="B299" s="5" t="s">
        <v>1035</v>
      </c>
      <c r="C299" s="35" t="s">
        <v>32</v>
      </c>
      <c r="D299" s="43" t="s">
        <v>1083</v>
      </c>
      <c r="E299" s="5">
        <v>2010</v>
      </c>
      <c r="F299" s="5" t="s">
        <v>43</v>
      </c>
      <c r="G299" s="17" t="s">
        <v>34</v>
      </c>
      <c r="H299" s="17" t="s">
        <v>32</v>
      </c>
      <c r="I299" s="17" t="s">
        <v>34</v>
      </c>
      <c r="J299" s="17" t="s">
        <v>34</v>
      </c>
      <c r="K299" s="36" t="s">
        <v>34</v>
      </c>
      <c r="L299" s="49" t="s">
        <v>34</v>
      </c>
      <c r="M299" s="17" t="s">
        <v>34</v>
      </c>
      <c r="N299" s="17" t="s">
        <v>34</v>
      </c>
      <c r="O299" s="36" t="s">
        <v>34</v>
      </c>
      <c r="P299" s="49" t="s">
        <v>34</v>
      </c>
      <c r="Q299" s="17" t="s">
        <v>34</v>
      </c>
      <c r="R299" s="17" t="s">
        <v>34</v>
      </c>
      <c r="S299" s="36" t="s">
        <v>32</v>
      </c>
      <c r="T299" s="52" t="s">
        <v>66</v>
      </c>
      <c r="U299" s="7" t="s">
        <v>1084</v>
      </c>
      <c r="V299" s="96"/>
      <c r="W299" s="86"/>
    </row>
    <row r="300" spans="1:23" ht="14" x14ac:dyDescent="0.25">
      <c r="A300" s="9" t="s">
        <v>1080</v>
      </c>
      <c r="B300" s="5" t="s">
        <v>1035</v>
      </c>
      <c r="C300" s="35" t="s">
        <v>32</v>
      </c>
      <c r="D300" s="43" t="s">
        <v>386</v>
      </c>
      <c r="E300" s="5">
        <v>2011</v>
      </c>
      <c r="F300" s="5" t="s">
        <v>46</v>
      </c>
      <c r="G300" s="17" t="s">
        <v>34</v>
      </c>
      <c r="H300" s="17" t="s">
        <v>34</v>
      </c>
      <c r="I300" s="17" t="s">
        <v>34</v>
      </c>
      <c r="J300" s="17" t="s">
        <v>34</v>
      </c>
      <c r="K300" s="36" t="s">
        <v>32</v>
      </c>
      <c r="L300" s="49" t="s">
        <v>34</v>
      </c>
      <c r="M300" s="17" t="s">
        <v>32</v>
      </c>
      <c r="N300" s="17" t="s">
        <v>34</v>
      </c>
      <c r="O300" s="36" t="s">
        <v>34</v>
      </c>
      <c r="P300" s="49" t="s">
        <v>34</v>
      </c>
      <c r="Q300" s="17" t="s">
        <v>34</v>
      </c>
      <c r="R300" s="17" t="s">
        <v>34</v>
      </c>
      <c r="S300" s="36" t="s">
        <v>32</v>
      </c>
      <c r="T300" s="52" t="s">
        <v>66</v>
      </c>
      <c r="U300" s="7" t="s">
        <v>1086</v>
      </c>
      <c r="V300" s="96"/>
      <c r="W300" s="86"/>
    </row>
    <row r="301" spans="1:23" ht="62.5" x14ac:dyDescent="0.25">
      <c r="A301" s="9" t="s">
        <v>1087</v>
      </c>
      <c r="B301" s="5" t="s">
        <v>1035</v>
      </c>
      <c r="C301" s="35" t="s">
        <v>32</v>
      </c>
      <c r="D301" s="43" t="s">
        <v>390</v>
      </c>
      <c r="E301" s="5">
        <v>2011</v>
      </c>
      <c r="F301" s="5" t="s">
        <v>45</v>
      </c>
      <c r="G301" s="17" t="s">
        <v>34</v>
      </c>
      <c r="H301" s="17" t="s">
        <v>34</v>
      </c>
      <c r="I301" s="17" t="s">
        <v>34</v>
      </c>
      <c r="J301" s="17" t="s">
        <v>32</v>
      </c>
      <c r="K301" s="36" t="s">
        <v>34</v>
      </c>
      <c r="L301" s="49" t="s">
        <v>34</v>
      </c>
      <c r="M301" s="17" t="s">
        <v>34</v>
      </c>
      <c r="N301" s="17" t="s">
        <v>34</v>
      </c>
      <c r="O301" s="36" t="s">
        <v>34</v>
      </c>
      <c r="P301" s="49" t="s">
        <v>34</v>
      </c>
      <c r="Q301" s="17" t="s">
        <v>34</v>
      </c>
      <c r="R301" s="17" t="s">
        <v>32</v>
      </c>
      <c r="S301" s="36" t="s">
        <v>34</v>
      </c>
      <c r="T301" s="52" t="s">
        <v>66</v>
      </c>
      <c r="U301" s="20" t="s">
        <v>1049</v>
      </c>
      <c r="V301" s="92" t="s">
        <v>1786</v>
      </c>
      <c r="W301" s="86"/>
    </row>
    <row r="302" spans="1:23" ht="14" x14ac:dyDescent="0.25">
      <c r="A302" s="9" t="s">
        <v>1088</v>
      </c>
      <c r="B302" s="5" t="s">
        <v>1035</v>
      </c>
      <c r="C302" s="35" t="s">
        <v>32</v>
      </c>
      <c r="D302" s="43" t="s">
        <v>75</v>
      </c>
      <c r="E302" s="5" t="s">
        <v>35</v>
      </c>
      <c r="F302" s="5" t="s">
        <v>44</v>
      </c>
      <c r="G302" s="17" t="s">
        <v>34</v>
      </c>
      <c r="H302" s="17" t="s">
        <v>34</v>
      </c>
      <c r="I302" s="17" t="s">
        <v>32</v>
      </c>
      <c r="J302" s="17" t="s">
        <v>34</v>
      </c>
      <c r="K302" s="36" t="s">
        <v>34</v>
      </c>
      <c r="L302" s="49" t="s">
        <v>34</v>
      </c>
      <c r="M302" s="17" t="s">
        <v>34</v>
      </c>
      <c r="N302" s="17" t="s">
        <v>34</v>
      </c>
      <c r="O302" s="36" t="s">
        <v>34</v>
      </c>
      <c r="P302" s="49" t="s">
        <v>34</v>
      </c>
      <c r="Q302" s="17" t="s">
        <v>34</v>
      </c>
      <c r="R302" s="5" t="s">
        <v>34</v>
      </c>
      <c r="S302" s="35" t="s">
        <v>32</v>
      </c>
      <c r="T302" s="42" t="s">
        <v>153</v>
      </c>
      <c r="U302" s="7" t="s">
        <v>1089</v>
      </c>
      <c r="V302" s="94" t="s">
        <v>1500</v>
      </c>
      <c r="W302" s="86"/>
    </row>
    <row r="303" spans="1:23" ht="25" x14ac:dyDescent="0.25">
      <c r="A303" s="9" t="s">
        <v>1088</v>
      </c>
      <c r="B303" s="5" t="s">
        <v>1035</v>
      </c>
      <c r="C303" s="35" t="s">
        <v>32</v>
      </c>
      <c r="D303" s="43" t="s">
        <v>75</v>
      </c>
      <c r="E303" s="5" t="s">
        <v>35</v>
      </c>
      <c r="F303" s="5" t="s">
        <v>43</v>
      </c>
      <c r="G303" s="17" t="s">
        <v>34</v>
      </c>
      <c r="H303" s="17" t="s">
        <v>32</v>
      </c>
      <c r="I303" s="17" t="s">
        <v>34</v>
      </c>
      <c r="J303" s="17" t="s">
        <v>34</v>
      </c>
      <c r="K303" s="36" t="s">
        <v>34</v>
      </c>
      <c r="L303" s="49" t="s">
        <v>34</v>
      </c>
      <c r="M303" s="17" t="s">
        <v>34</v>
      </c>
      <c r="N303" s="17" t="s">
        <v>34</v>
      </c>
      <c r="O303" s="36" t="s">
        <v>34</v>
      </c>
      <c r="P303" s="49" t="s">
        <v>34</v>
      </c>
      <c r="Q303" s="17" t="s">
        <v>34</v>
      </c>
      <c r="R303" s="17" t="s">
        <v>32</v>
      </c>
      <c r="S303" s="36" t="s">
        <v>34</v>
      </c>
      <c r="T303" s="52" t="s">
        <v>66</v>
      </c>
      <c r="U303" s="20" t="s">
        <v>823</v>
      </c>
      <c r="V303" s="93" t="str">
        <f>HYPERLINK("http://www.scs.sk.ca/instructional_services/manual/ENVIRONMENTAL%20EDUCATION.PDF","http://www.scs.sk.ca/instructional_services/manual/ENVIRONMENTAL%20EDUCATION.PDF")</f>
        <v>http://www.scs.sk.ca/instructional_services/manual/ENVIRONMENTAL%20EDUCATION.PDF</v>
      </c>
      <c r="W303" s="86"/>
    </row>
    <row r="304" spans="1:23" ht="14" x14ac:dyDescent="0.25">
      <c r="A304" s="9" t="s">
        <v>1088</v>
      </c>
      <c r="B304" s="5" t="s">
        <v>1035</v>
      </c>
      <c r="C304" s="35" t="s">
        <v>32</v>
      </c>
      <c r="D304" s="43" t="s">
        <v>1092</v>
      </c>
      <c r="E304" s="5">
        <v>2011</v>
      </c>
      <c r="F304" s="5" t="s">
        <v>43</v>
      </c>
      <c r="G304" s="17" t="s">
        <v>34</v>
      </c>
      <c r="H304" s="17" t="s">
        <v>32</v>
      </c>
      <c r="I304" s="17" t="s">
        <v>34</v>
      </c>
      <c r="J304" s="17" t="s">
        <v>34</v>
      </c>
      <c r="K304" s="36" t="s">
        <v>34</v>
      </c>
      <c r="L304" s="49" t="s">
        <v>34</v>
      </c>
      <c r="M304" s="17" t="s">
        <v>34</v>
      </c>
      <c r="N304" s="17" t="s">
        <v>34</v>
      </c>
      <c r="O304" s="36" t="s">
        <v>34</v>
      </c>
      <c r="P304" s="49" t="s">
        <v>34</v>
      </c>
      <c r="Q304" s="17" t="s">
        <v>34</v>
      </c>
      <c r="R304" s="17" t="s">
        <v>34</v>
      </c>
      <c r="S304" s="36" t="s">
        <v>32</v>
      </c>
      <c r="T304" s="42" t="s">
        <v>66</v>
      </c>
      <c r="U304" s="7" t="s">
        <v>1094</v>
      </c>
      <c r="V304" s="94" t="s">
        <v>1501</v>
      </c>
      <c r="W304" s="86"/>
    </row>
    <row r="305" spans="1:23" ht="25" x14ac:dyDescent="0.25">
      <c r="A305" s="9" t="s">
        <v>1095</v>
      </c>
      <c r="B305" s="5" t="s">
        <v>1035</v>
      </c>
      <c r="C305" s="35" t="s">
        <v>32</v>
      </c>
      <c r="D305" s="43" t="s">
        <v>971</v>
      </c>
      <c r="E305" s="5">
        <v>2011</v>
      </c>
      <c r="F305" s="5" t="s">
        <v>45</v>
      </c>
      <c r="G305" s="17" t="s">
        <v>34</v>
      </c>
      <c r="H305" s="17" t="s">
        <v>34</v>
      </c>
      <c r="I305" s="17" t="s">
        <v>34</v>
      </c>
      <c r="J305" s="17" t="s">
        <v>32</v>
      </c>
      <c r="K305" s="36" t="s">
        <v>34</v>
      </c>
      <c r="L305" s="49" t="s">
        <v>34</v>
      </c>
      <c r="M305" s="17" t="s">
        <v>34</v>
      </c>
      <c r="N305" s="17" t="s">
        <v>34</v>
      </c>
      <c r="O305" s="36" t="s">
        <v>34</v>
      </c>
      <c r="P305" s="49" t="s">
        <v>34</v>
      </c>
      <c r="Q305" s="17" t="s">
        <v>34</v>
      </c>
      <c r="R305" s="17" t="s">
        <v>32</v>
      </c>
      <c r="S305" s="36" t="s">
        <v>34</v>
      </c>
      <c r="T305" s="52" t="s">
        <v>66</v>
      </c>
      <c r="U305" s="20" t="s">
        <v>1054</v>
      </c>
      <c r="V305" s="92" t="s">
        <v>1787</v>
      </c>
      <c r="W305" s="86"/>
    </row>
    <row r="306" spans="1:23" ht="25" x14ac:dyDescent="0.25">
      <c r="A306" s="9" t="s">
        <v>1096</v>
      </c>
      <c r="B306" s="5" t="s">
        <v>966</v>
      </c>
      <c r="C306" s="38" t="s">
        <v>32</v>
      </c>
      <c r="D306" s="45">
        <v>41383</v>
      </c>
      <c r="E306" s="5">
        <v>2013</v>
      </c>
      <c r="F306" s="5" t="s">
        <v>46</v>
      </c>
      <c r="G306" s="5" t="s">
        <v>34</v>
      </c>
      <c r="H306" s="25" t="s">
        <v>34</v>
      </c>
      <c r="I306" s="5" t="s">
        <v>34</v>
      </c>
      <c r="J306" s="5" t="s">
        <v>34</v>
      </c>
      <c r="K306" s="35" t="s">
        <v>32</v>
      </c>
      <c r="L306" s="42" t="s">
        <v>34</v>
      </c>
      <c r="M306" s="5" t="s">
        <v>34</v>
      </c>
      <c r="N306" s="5" t="s">
        <v>34</v>
      </c>
      <c r="O306" s="35" t="s">
        <v>34</v>
      </c>
      <c r="P306" s="42" t="s">
        <v>32</v>
      </c>
      <c r="Q306" s="5" t="s">
        <v>34</v>
      </c>
      <c r="R306" s="5" t="s">
        <v>34</v>
      </c>
      <c r="S306" s="35" t="s">
        <v>34</v>
      </c>
      <c r="T306" s="42" t="s">
        <v>66</v>
      </c>
      <c r="U306" s="7" t="s">
        <v>1098</v>
      </c>
      <c r="V306" s="94" t="s">
        <v>1502</v>
      </c>
      <c r="W306" s="86"/>
    </row>
    <row r="307" spans="1:23" ht="14.5" x14ac:dyDescent="0.35">
      <c r="A307" s="30" t="s">
        <v>1099</v>
      </c>
      <c r="B307" s="31" t="s">
        <v>966</v>
      </c>
      <c r="C307" s="39" t="s">
        <v>32</v>
      </c>
      <c r="D307" s="46" t="s">
        <v>75</v>
      </c>
      <c r="E307" s="31" t="s">
        <v>1100</v>
      </c>
      <c r="F307" s="31" t="s">
        <v>43</v>
      </c>
      <c r="G307" s="31" t="s">
        <v>34</v>
      </c>
      <c r="H307" s="31" t="s">
        <v>32</v>
      </c>
      <c r="I307" s="31" t="s">
        <v>34</v>
      </c>
      <c r="J307" s="31" t="s">
        <v>34</v>
      </c>
      <c r="K307" s="47" t="s">
        <v>34</v>
      </c>
      <c r="L307" s="46" t="s">
        <v>34</v>
      </c>
      <c r="M307" s="31" t="s">
        <v>34</v>
      </c>
      <c r="N307" s="31" t="s">
        <v>34</v>
      </c>
      <c r="O307" s="47" t="s">
        <v>34</v>
      </c>
      <c r="P307" s="46" t="s">
        <v>34</v>
      </c>
      <c r="Q307" s="31" t="s">
        <v>34</v>
      </c>
      <c r="R307" s="31" t="s">
        <v>32</v>
      </c>
      <c r="S307" s="47" t="s">
        <v>32</v>
      </c>
      <c r="T307" s="46" t="s">
        <v>72</v>
      </c>
      <c r="U307" s="32" t="s">
        <v>1101</v>
      </c>
      <c r="V307" s="99" t="s">
        <v>1503</v>
      </c>
      <c r="W307" s="87"/>
    </row>
    <row r="308" spans="1:23" ht="14.5" x14ac:dyDescent="0.35">
      <c r="A308" s="2"/>
      <c r="B308" s="1"/>
      <c r="C308" s="1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2"/>
      <c r="V308" s="100"/>
      <c r="W308" s="87"/>
    </row>
    <row r="309" spans="1:23" ht="14.5" x14ac:dyDescent="0.35">
      <c r="A309" s="2"/>
      <c r="B309" s="1"/>
      <c r="C309" s="1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2"/>
      <c r="V309" s="90"/>
      <c r="W309" s="87"/>
    </row>
    <row r="310" spans="1:23" ht="14.5" x14ac:dyDescent="0.35">
      <c r="A310" s="2"/>
      <c r="B310" s="1"/>
      <c r="C310" s="1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2"/>
      <c r="V310" s="90"/>
      <c r="W310" s="87"/>
    </row>
    <row r="311" spans="1:23" ht="14.5" x14ac:dyDescent="0.35">
      <c r="A311" s="2"/>
      <c r="B311" s="1"/>
      <c r="C311" s="1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2"/>
      <c r="V311" s="90"/>
      <c r="W311" s="87"/>
    </row>
    <row r="312" spans="1:23" ht="14.5" x14ac:dyDescent="0.35">
      <c r="A312" s="2"/>
      <c r="B312" s="1"/>
      <c r="C312" s="1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2"/>
      <c r="V312" s="90"/>
      <c r="W312" s="87"/>
    </row>
    <row r="313" spans="1:23" ht="14.5" x14ac:dyDescent="0.35">
      <c r="A313" s="2"/>
      <c r="B313" s="1"/>
      <c r="C313" s="1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2"/>
      <c r="V313" s="90"/>
      <c r="W313" s="87"/>
    </row>
    <row r="314" spans="1:23" ht="14.5" x14ac:dyDescent="0.35">
      <c r="A314" s="2"/>
      <c r="B314" s="1"/>
      <c r="C314" s="1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2"/>
      <c r="V314" s="90"/>
      <c r="W314" s="87"/>
    </row>
    <row r="315" spans="1:23" ht="14.5" x14ac:dyDescent="0.35">
      <c r="A315" s="2"/>
      <c r="B315" s="1"/>
      <c r="C315" s="1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2"/>
      <c r="V315" s="90"/>
      <c r="W315" s="87"/>
    </row>
    <row r="316" spans="1:23" ht="14.5" x14ac:dyDescent="0.35">
      <c r="A316" s="2"/>
      <c r="B316" s="1"/>
      <c r="C316" s="1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2"/>
      <c r="V316" s="90"/>
      <c r="W316" s="87"/>
    </row>
    <row r="317" spans="1:23" ht="14.5" x14ac:dyDescent="0.35">
      <c r="A317" s="2"/>
      <c r="B317" s="1"/>
      <c r="C317" s="1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2"/>
      <c r="V317" s="90"/>
      <c r="W317" s="87"/>
    </row>
    <row r="318" spans="1:23" ht="14.5" x14ac:dyDescent="0.35">
      <c r="A318" s="2"/>
      <c r="B318" s="1"/>
      <c r="C318" s="1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2"/>
      <c r="V318" s="90"/>
      <c r="W318" s="87"/>
    </row>
    <row r="319" spans="1:23" ht="14.5" x14ac:dyDescent="0.35">
      <c r="A319" s="2"/>
      <c r="B319" s="1"/>
      <c r="C319" s="1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2"/>
      <c r="V319" s="90"/>
      <c r="W319" s="87"/>
    </row>
    <row r="320" spans="1:23" ht="14.5" x14ac:dyDescent="0.35">
      <c r="A320" s="2"/>
      <c r="B320" s="1"/>
      <c r="C320" s="1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2"/>
      <c r="V320" s="90"/>
      <c r="W320" s="87"/>
    </row>
    <row r="321" spans="1:23" ht="14.5" x14ac:dyDescent="0.35">
      <c r="A321" s="2"/>
      <c r="B321" s="1"/>
      <c r="C321" s="1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2"/>
      <c r="V321" s="90"/>
      <c r="W321" s="87"/>
    </row>
    <row r="322" spans="1:23" ht="14.5" x14ac:dyDescent="0.35">
      <c r="A322" s="2"/>
      <c r="B322" s="1"/>
      <c r="C322" s="1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2"/>
      <c r="V322" s="90"/>
      <c r="W322" s="87"/>
    </row>
    <row r="323" spans="1:23" ht="14.5" x14ac:dyDescent="0.35">
      <c r="A323" s="2"/>
      <c r="B323" s="1"/>
      <c r="C323" s="1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2"/>
      <c r="V323" s="90"/>
      <c r="W323" s="87"/>
    </row>
    <row r="324" spans="1:23" ht="14.5" x14ac:dyDescent="0.35">
      <c r="A324" s="2"/>
      <c r="B324" s="1"/>
      <c r="C324" s="1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2"/>
      <c r="V324" s="90"/>
      <c r="W324" s="87"/>
    </row>
    <row r="325" spans="1:23" ht="14.5" x14ac:dyDescent="0.35">
      <c r="A325" s="2"/>
      <c r="B325" s="1"/>
      <c r="C325" s="1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2"/>
      <c r="V325" s="90"/>
      <c r="W325" s="87"/>
    </row>
    <row r="326" spans="1:23" ht="14.5" x14ac:dyDescent="0.35">
      <c r="A326" s="2"/>
      <c r="B326" s="1"/>
      <c r="C326" s="1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2"/>
      <c r="V326" s="90"/>
      <c r="W326" s="87"/>
    </row>
    <row r="327" spans="1:23" ht="14.5" x14ac:dyDescent="0.35">
      <c r="A327" s="2"/>
      <c r="B327" s="1"/>
      <c r="C327" s="1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90"/>
      <c r="W327" s="87"/>
    </row>
    <row r="328" spans="1:23" ht="14.5" x14ac:dyDescent="0.35">
      <c r="A328" s="2"/>
      <c r="B328" s="1"/>
      <c r="C328" s="1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2"/>
      <c r="V328" s="90"/>
      <c r="W328" s="87"/>
    </row>
    <row r="329" spans="1:23" ht="14.5" x14ac:dyDescent="0.35">
      <c r="A329" s="2"/>
      <c r="B329" s="1"/>
      <c r="C329" s="1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2"/>
      <c r="V329" s="90"/>
      <c r="W329" s="87"/>
    </row>
    <row r="330" spans="1:23" ht="14.5" x14ac:dyDescent="0.35">
      <c r="A330" s="2"/>
      <c r="B330" s="1"/>
      <c r="C330" s="1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2"/>
      <c r="V330" s="90"/>
      <c r="W330" s="87"/>
    </row>
    <row r="331" spans="1:23" ht="14.5" x14ac:dyDescent="0.35">
      <c r="A331" s="2"/>
      <c r="B331" s="1"/>
      <c r="C331" s="1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2"/>
      <c r="V331" s="90"/>
      <c r="W331" s="87"/>
    </row>
    <row r="332" spans="1:23" ht="14.5" x14ac:dyDescent="0.35">
      <c r="A332" s="2"/>
      <c r="B332" s="1"/>
      <c r="C332" s="1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2"/>
      <c r="V332" s="90"/>
      <c r="W332" s="87"/>
    </row>
    <row r="333" spans="1:23" ht="14.5" x14ac:dyDescent="0.35">
      <c r="A333" s="2"/>
      <c r="B333" s="1"/>
      <c r="C333" s="1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2"/>
      <c r="V333" s="90"/>
      <c r="W333" s="87"/>
    </row>
    <row r="334" spans="1:23" ht="14.5" x14ac:dyDescent="0.35">
      <c r="A334" s="2"/>
      <c r="B334" s="1"/>
      <c r="C334" s="1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2"/>
      <c r="V334" s="90"/>
      <c r="W334" s="87"/>
    </row>
    <row r="335" spans="1:23" ht="14.5" x14ac:dyDescent="0.35">
      <c r="A335" s="2"/>
      <c r="B335" s="1"/>
      <c r="C335" s="1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2"/>
      <c r="V335" s="90"/>
      <c r="W335" s="87"/>
    </row>
    <row r="336" spans="1:23" ht="14.5" x14ac:dyDescent="0.35">
      <c r="A336" s="2"/>
      <c r="B336" s="1"/>
      <c r="C336" s="1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2"/>
      <c r="V336" s="90"/>
      <c r="W336" s="87"/>
    </row>
    <row r="337" spans="1:23" ht="14.5" x14ac:dyDescent="0.35">
      <c r="A337" s="2"/>
      <c r="B337" s="1"/>
      <c r="C337" s="1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2"/>
      <c r="V337" s="90"/>
      <c r="W337" s="87"/>
    </row>
    <row r="338" spans="1:23" ht="14.5" x14ac:dyDescent="0.35">
      <c r="A338" s="2"/>
      <c r="B338" s="1"/>
      <c r="C338" s="1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2"/>
      <c r="V338" s="90"/>
      <c r="W338" s="87"/>
    </row>
    <row r="339" spans="1:23" ht="14.5" x14ac:dyDescent="0.35">
      <c r="A339" s="2"/>
      <c r="B339" s="1"/>
      <c r="C339" s="1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2"/>
      <c r="V339" s="90"/>
      <c r="W339" s="87"/>
    </row>
    <row r="340" spans="1:23" ht="14.5" x14ac:dyDescent="0.35">
      <c r="A340" s="2"/>
      <c r="B340" s="1"/>
      <c r="C340" s="1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2"/>
      <c r="V340" s="90"/>
      <c r="W340" s="87"/>
    </row>
    <row r="341" spans="1:23" ht="14.5" x14ac:dyDescent="0.35">
      <c r="A341" s="2"/>
      <c r="B341" s="1"/>
      <c r="C341" s="1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2"/>
      <c r="V341" s="90"/>
      <c r="W341" s="87"/>
    </row>
    <row r="342" spans="1:23" ht="14.5" x14ac:dyDescent="0.35">
      <c r="A342" s="2"/>
      <c r="B342" s="1"/>
      <c r="C342" s="1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2"/>
      <c r="V342" s="90"/>
      <c r="W342" s="87"/>
    </row>
    <row r="343" spans="1:23" ht="14.5" x14ac:dyDescent="0.35">
      <c r="A343" s="2"/>
      <c r="B343" s="1"/>
      <c r="C343" s="1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2"/>
      <c r="V343" s="90"/>
      <c r="W343" s="87"/>
    </row>
    <row r="344" spans="1:23" ht="14.5" x14ac:dyDescent="0.35">
      <c r="A344" s="2"/>
      <c r="B344" s="1"/>
      <c r="C344" s="1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2"/>
      <c r="V344" s="90"/>
      <c r="W344" s="87"/>
    </row>
    <row r="345" spans="1:23" ht="14.5" x14ac:dyDescent="0.35">
      <c r="A345" s="2"/>
      <c r="B345" s="1"/>
      <c r="C345" s="1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2"/>
      <c r="V345" s="90"/>
      <c r="W345" s="87"/>
    </row>
    <row r="346" spans="1:23" ht="14.5" x14ac:dyDescent="0.35">
      <c r="A346" s="2"/>
      <c r="B346" s="1"/>
      <c r="C346" s="1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2"/>
      <c r="V346" s="90"/>
      <c r="W346" s="87"/>
    </row>
    <row r="347" spans="1:23" ht="14.5" x14ac:dyDescent="0.35">
      <c r="A347" s="2"/>
      <c r="B347" s="1"/>
      <c r="C347" s="1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2"/>
      <c r="V347" s="90"/>
      <c r="W347" s="87"/>
    </row>
    <row r="348" spans="1:23" ht="14.5" x14ac:dyDescent="0.35">
      <c r="A348" s="2"/>
      <c r="B348" s="1"/>
      <c r="C348" s="1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2"/>
      <c r="V348" s="90"/>
      <c r="W348" s="87"/>
    </row>
    <row r="349" spans="1:23" ht="14.5" x14ac:dyDescent="0.35">
      <c r="A349" s="2"/>
      <c r="B349" s="1"/>
      <c r="C349" s="1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2"/>
      <c r="V349" s="90"/>
      <c r="W349" s="87"/>
    </row>
    <row r="350" spans="1:23" ht="14.5" x14ac:dyDescent="0.35">
      <c r="A350" s="2"/>
      <c r="B350" s="1"/>
      <c r="C350" s="1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2"/>
      <c r="V350" s="90"/>
      <c r="W350" s="87"/>
    </row>
    <row r="351" spans="1:23" ht="14.5" x14ac:dyDescent="0.35">
      <c r="A351" s="2"/>
      <c r="B351" s="1"/>
      <c r="C351" s="1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2"/>
      <c r="V351" s="90"/>
      <c r="W351" s="87"/>
    </row>
    <row r="352" spans="1:23" ht="14.5" x14ac:dyDescent="0.35">
      <c r="A352" s="2"/>
      <c r="B352" s="1"/>
      <c r="C352" s="1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2"/>
      <c r="V352" s="90"/>
      <c r="W352" s="87"/>
    </row>
    <row r="353" spans="1:23" ht="14.5" x14ac:dyDescent="0.35">
      <c r="A353" s="2"/>
      <c r="B353" s="1"/>
      <c r="C353" s="1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2"/>
      <c r="V353" s="90"/>
      <c r="W353" s="87"/>
    </row>
    <row r="354" spans="1:23" ht="14.5" x14ac:dyDescent="0.35">
      <c r="A354" s="2"/>
      <c r="B354" s="1"/>
      <c r="C354" s="1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2"/>
      <c r="V354" s="90"/>
      <c r="W354" s="87"/>
    </row>
    <row r="355" spans="1:23" ht="14.5" x14ac:dyDescent="0.35">
      <c r="A355" s="2"/>
      <c r="B355" s="1"/>
      <c r="C355" s="1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2"/>
      <c r="V355" s="90"/>
      <c r="W355" s="87"/>
    </row>
    <row r="356" spans="1:23" ht="14.5" x14ac:dyDescent="0.35">
      <c r="A356" s="2"/>
      <c r="B356" s="1"/>
      <c r="C356" s="1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2"/>
      <c r="V356" s="90"/>
      <c r="W356" s="87"/>
    </row>
    <row r="357" spans="1:23" ht="14.5" x14ac:dyDescent="0.35">
      <c r="A357" s="2"/>
      <c r="B357" s="1"/>
      <c r="C357" s="1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2"/>
      <c r="V357" s="90"/>
      <c r="W357" s="87"/>
    </row>
    <row r="358" spans="1:23" ht="14.5" x14ac:dyDescent="0.35">
      <c r="A358" s="2"/>
      <c r="B358" s="1"/>
      <c r="C358" s="1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2"/>
      <c r="V358" s="90"/>
      <c r="W358" s="87"/>
    </row>
    <row r="359" spans="1:23" ht="14.5" x14ac:dyDescent="0.35">
      <c r="A359" s="2"/>
      <c r="B359" s="1"/>
      <c r="C359" s="1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2"/>
      <c r="V359" s="90"/>
      <c r="W359" s="87"/>
    </row>
    <row r="360" spans="1:23" ht="14.5" x14ac:dyDescent="0.35">
      <c r="A360" s="2"/>
      <c r="B360" s="1"/>
      <c r="C360" s="1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2"/>
      <c r="V360" s="90"/>
      <c r="W360" s="87"/>
    </row>
    <row r="361" spans="1:23" ht="14.5" x14ac:dyDescent="0.35">
      <c r="A361" s="2"/>
      <c r="B361" s="1"/>
      <c r="C361" s="1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2"/>
      <c r="V361" s="90"/>
      <c r="W361" s="87"/>
    </row>
    <row r="362" spans="1:23" ht="14.5" x14ac:dyDescent="0.35">
      <c r="A362" s="2"/>
      <c r="B362" s="1"/>
      <c r="C362" s="1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2"/>
      <c r="V362" s="90"/>
      <c r="W362" s="87"/>
    </row>
    <row r="363" spans="1:23" ht="14.5" x14ac:dyDescent="0.35">
      <c r="A363" s="2"/>
      <c r="B363" s="1"/>
      <c r="C363" s="1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2"/>
      <c r="V363" s="90"/>
      <c r="W363" s="87"/>
    </row>
    <row r="364" spans="1:23" ht="14.5" x14ac:dyDescent="0.35">
      <c r="A364" s="2"/>
      <c r="B364" s="1"/>
      <c r="C364" s="1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2"/>
      <c r="V364" s="90"/>
      <c r="W364" s="87"/>
    </row>
    <row r="365" spans="1:23" ht="14.5" x14ac:dyDescent="0.35">
      <c r="A365" s="2"/>
      <c r="B365" s="1"/>
      <c r="C365" s="1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2"/>
      <c r="V365" s="90"/>
      <c r="W365" s="87"/>
    </row>
    <row r="366" spans="1:23" ht="14.5" x14ac:dyDescent="0.35">
      <c r="A366" s="2"/>
      <c r="B366" s="1"/>
      <c r="C366" s="1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2"/>
      <c r="V366" s="90"/>
      <c r="W366" s="87"/>
    </row>
    <row r="367" spans="1:23" ht="14.5" x14ac:dyDescent="0.35">
      <c r="A367" s="2"/>
      <c r="B367" s="1"/>
      <c r="C367" s="1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2"/>
      <c r="V367" s="90"/>
      <c r="W367" s="87"/>
    </row>
    <row r="368" spans="1:23" ht="14.5" x14ac:dyDescent="0.35">
      <c r="A368" s="2"/>
      <c r="B368" s="1"/>
      <c r="C368" s="1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2"/>
      <c r="V368" s="90"/>
      <c r="W368" s="87"/>
    </row>
    <row r="369" spans="1:23" ht="14.5" x14ac:dyDescent="0.35">
      <c r="A369" s="2"/>
      <c r="B369" s="1"/>
      <c r="C369" s="1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2"/>
      <c r="V369" s="90"/>
      <c r="W369" s="87"/>
    </row>
    <row r="370" spans="1:23" ht="14.5" x14ac:dyDescent="0.35">
      <c r="A370" s="2"/>
      <c r="B370" s="1"/>
      <c r="C370" s="1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2"/>
      <c r="V370" s="90"/>
      <c r="W370" s="87"/>
    </row>
    <row r="371" spans="1:23" ht="14.5" x14ac:dyDescent="0.35">
      <c r="A371" s="2"/>
      <c r="B371" s="1"/>
      <c r="C371" s="1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2"/>
      <c r="V371" s="90"/>
      <c r="W371" s="87"/>
    </row>
    <row r="372" spans="1:23" ht="14.5" x14ac:dyDescent="0.35">
      <c r="A372" s="2"/>
      <c r="B372" s="1"/>
      <c r="C372" s="1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2"/>
      <c r="V372" s="90"/>
      <c r="W372" s="87"/>
    </row>
    <row r="373" spans="1:23" ht="14.5" x14ac:dyDescent="0.35">
      <c r="A373" s="2"/>
      <c r="B373" s="1"/>
      <c r="C373" s="1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2"/>
      <c r="V373" s="90"/>
      <c r="W373" s="87"/>
    </row>
    <row r="374" spans="1:23" ht="14.5" x14ac:dyDescent="0.35">
      <c r="A374" s="2"/>
      <c r="B374" s="1"/>
      <c r="C374" s="1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2"/>
      <c r="V374" s="90"/>
      <c r="W374" s="87"/>
    </row>
    <row r="375" spans="1:23" ht="14.5" x14ac:dyDescent="0.35">
      <c r="A375" s="2"/>
      <c r="B375" s="1"/>
      <c r="C375" s="1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2"/>
      <c r="V375" s="90"/>
      <c r="W375" s="87"/>
    </row>
    <row r="376" spans="1:23" ht="14.5" x14ac:dyDescent="0.35">
      <c r="A376" s="2"/>
      <c r="B376" s="1"/>
      <c r="C376" s="1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2"/>
      <c r="V376" s="90"/>
      <c r="W376" s="87"/>
    </row>
    <row r="377" spans="1:23" ht="14.5" x14ac:dyDescent="0.35">
      <c r="A377" s="2"/>
      <c r="B377" s="1"/>
      <c r="C377" s="1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2"/>
      <c r="V377" s="90"/>
      <c r="W377" s="87"/>
    </row>
    <row r="378" spans="1:23" ht="14.5" x14ac:dyDescent="0.35">
      <c r="A378" s="2"/>
      <c r="B378" s="1"/>
      <c r="C378" s="1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2"/>
      <c r="V378" s="90"/>
      <c r="W378" s="87"/>
    </row>
    <row r="379" spans="1:23" ht="14.5" x14ac:dyDescent="0.35">
      <c r="A379" s="2"/>
      <c r="B379" s="1"/>
      <c r="C379" s="1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2"/>
      <c r="V379" s="90"/>
      <c r="W379" s="87"/>
    </row>
    <row r="380" spans="1:23" ht="14.5" x14ac:dyDescent="0.35">
      <c r="A380" s="2"/>
      <c r="B380" s="1"/>
      <c r="C380" s="1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2"/>
      <c r="V380" s="90"/>
      <c r="W380" s="87"/>
    </row>
    <row r="381" spans="1:23" ht="14.5" x14ac:dyDescent="0.35">
      <c r="A381" s="2"/>
      <c r="B381" s="1"/>
      <c r="C381" s="1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2"/>
      <c r="V381" s="90"/>
      <c r="W381" s="87"/>
    </row>
    <row r="382" spans="1:23" ht="14.5" x14ac:dyDescent="0.35">
      <c r="A382" s="2"/>
      <c r="B382" s="1"/>
      <c r="C382" s="1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2"/>
      <c r="V382" s="90"/>
      <c r="W382" s="87"/>
    </row>
    <row r="383" spans="1:23" ht="14.5" x14ac:dyDescent="0.35">
      <c r="A383" s="2"/>
      <c r="B383" s="1"/>
      <c r="C383" s="1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2"/>
      <c r="V383" s="90"/>
      <c r="W383" s="87"/>
    </row>
    <row r="384" spans="1:23" ht="14.5" x14ac:dyDescent="0.35">
      <c r="A384" s="2"/>
      <c r="B384" s="1"/>
      <c r="C384" s="1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2"/>
      <c r="V384" s="90"/>
      <c r="W384" s="87"/>
    </row>
    <row r="385" spans="1:23" ht="14.5" x14ac:dyDescent="0.35">
      <c r="A385" s="2"/>
      <c r="B385" s="1"/>
      <c r="C385" s="1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2"/>
      <c r="V385" s="90"/>
      <c r="W385" s="87"/>
    </row>
    <row r="386" spans="1:23" ht="14.5" x14ac:dyDescent="0.35">
      <c r="A386" s="2"/>
      <c r="B386" s="1"/>
      <c r="C386" s="1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2"/>
      <c r="V386" s="90"/>
      <c r="W386" s="87"/>
    </row>
    <row r="387" spans="1:23" ht="14.5" x14ac:dyDescent="0.35">
      <c r="A387" s="2"/>
      <c r="B387" s="1"/>
      <c r="C387" s="1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2"/>
      <c r="V387" s="90"/>
      <c r="W387" s="87"/>
    </row>
    <row r="388" spans="1:23" ht="14.5" x14ac:dyDescent="0.35">
      <c r="A388" s="2"/>
      <c r="B388" s="1"/>
      <c r="C388" s="1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2"/>
      <c r="V388" s="90"/>
      <c r="W388" s="87"/>
    </row>
    <row r="389" spans="1:23" ht="14.5" x14ac:dyDescent="0.35">
      <c r="A389" s="2"/>
      <c r="B389" s="1"/>
      <c r="C389" s="1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2"/>
      <c r="V389" s="90"/>
      <c r="W389" s="87"/>
    </row>
    <row r="390" spans="1:23" ht="14.5" x14ac:dyDescent="0.35">
      <c r="A390" s="2"/>
      <c r="B390" s="1"/>
      <c r="C390" s="1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2"/>
      <c r="V390" s="90"/>
      <c r="W390" s="87"/>
    </row>
    <row r="391" spans="1:23" ht="14.5" x14ac:dyDescent="0.35">
      <c r="A391" s="2"/>
      <c r="B391" s="1"/>
      <c r="C391" s="1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2"/>
      <c r="V391" s="90"/>
      <c r="W391" s="87"/>
    </row>
    <row r="392" spans="1:23" ht="14.5" x14ac:dyDescent="0.35">
      <c r="A392" s="2"/>
      <c r="B392" s="1"/>
      <c r="C392" s="1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2"/>
      <c r="V392" s="90"/>
      <c r="W392" s="87"/>
    </row>
    <row r="393" spans="1:23" ht="14.5" x14ac:dyDescent="0.35">
      <c r="A393" s="2"/>
      <c r="B393" s="1"/>
      <c r="C393" s="1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2"/>
      <c r="V393" s="90"/>
      <c r="W393" s="87"/>
    </row>
    <row r="394" spans="1:23" ht="14.5" x14ac:dyDescent="0.35">
      <c r="A394" s="2"/>
      <c r="B394" s="1"/>
      <c r="C394" s="1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2"/>
      <c r="V394" s="90"/>
      <c r="W394" s="87"/>
    </row>
    <row r="395" spans="1:23" ht="14.5" x14ac:dyDescent="0.35">
      <c r="A395" s="2"/>
      <c r="B395" s="1"/>
      <c r="C395" s="1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2"/>
      <c r="V395" s="90"/>
      <c r="W395" s="87"/>
    </row>
    <row r="396" spans="1:23" ht="14.5" x14ac:dyDescent="0.35">
      <c r="A396" s="2"/>
      <c r="B396" s="1"/>
      <c r="C396" s="1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2"/>
      <c r="V396" s="90"/>
      <c r="W396" s="87"/>
    </row>
    <row r="397" spans="1:23" ht="14.5" x14ac:dyDescent="0.35">
      <c r="A397" s="2"/>
      <c r="B397" s="1"/>
      <c r="C397" s="1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2"/>
      <c r="V397" s="90"/>
      <c r="W397" s="87"/>
    </row>
    <row r="398" spans="1:23" ht="14.5" x14ac:dyDescent="0.35">
      <c r="A398" s="2"/>
      <c r="B398" s="1"/>
      <c r="C398" s="1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2"/>
      <c r="V398" s="90"/>
      <c r="W398" s="87"/>
    </row>
    <row r="399" spans="1:23" ht="14.5" x14ac:dyDescent="0.35">
      <c r="A399" s="2"/>
      <c r="B399" s="1"/>
      <c r="C399" s="1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2"/>
      <c r="V399" s="90"/>
      <c r="W399" s="87"/>
    </row>
    <row r="400" spans="1:23" ht="14.5" x14ac:dyDescent="0.35">
      <c r="A400" s="2"/>
      <c r="B400" s="1"/>
      <c r="C400" s="1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2"/>
      <c r="V400" s="90"/>
      <c r="W400" s="87"/>
    </row>
    <row r="401" spans="1:23" ht="14.5" x14ac:dyDescent="0.35">
      <c r="A401" s="2"/>
      <c r="B401" s="1"/>
      <c r="C401" s="1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2"/>
      <c r="V401" s="90"/>
      <c r="W401" s="87"/>
    </row>
    <row r="402" spans="1:23" ht="14.5" x14ac:dyDescent="0.35">
      <c r="A402" s="2"/>
      <c r="B402" s="1"/>
      <c r="C402" s="1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2"/>
      <c r="V402" s="90"/>
      <c r="W402" s="87"/>
    </row>
    <row r="403" spans="1:23" ht="14.5" x14ac:dyDescent="0.35">
      <c r="A403" s="2"/>
      <c r="B403" s="1"/>
      <c r="C403" s="1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2"/>
      <c r="V403" s="90"/>
      <c r="W403" s="87"/>
    </row>
    <row r="404" spans="1:23" ht="14.5" x14ac:dyDescent="0.35">
      <c r="A404" s="2"/>
      <c r="B404" s="1"/>
      <c r="C404" s="1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2"/>
      <c r="V404" s="90"/>
      <c r="W404" s="87"/>
    </row>
    <row r="405" spans="1:23" ht="14.5" x14ac:dyDescent="0.35">
      <c r="A405" s="2"/>
      <c r="B405" s="1"/>
      <c r="C405" s="1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2"/>
      <c r="V405" s="90"/>
      <c r="W405" s="87"/>
    </row>
    <row r="406" spans="1:23" ht="14.5" x14ac:dyDescent="0.35">
      <c r="A406" s="2"/>
      <c r="B406" s="1"/>
      <c r="C406" s="1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2"/>
      <c r="V406" s="90"/>
      <c r="W406" s="87"/>
    </row>
    <row r="407" spans="1:23" ht="14.5" x14ac:dyDescent="0.35">
      <c r="A407" s="2"/>
      <c r="B407" s="1"/>
      <c r="C407" s="1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2"/>
      <c r="V407" s="90"/>
      <c r="W407" s="87"/>
    </row>
    <row r="408" spans="1:23" ht="14.5" x14ac:dyDescent="0.35">
      <c r="A408" s="2"/>
      <c r="B408" s="1"/>
      <c r="C408" s="1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2"/>
      <c r="V408" s="90"/>
      <c r="W408" s="87"/>
    </row>
    <row r="409" spans="1:23" ht="14.5" x14ac:dyDescent="0.35">
      <c r="A409" s="2"/>
      <c r="B409" s="1"/>
      <c r="C409" s="1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2"/>
      <c r="V409" s="90"/>
      <c r="W409" s="87"/>
    </row>
    <row r="410" spans="1:23" ht="14.5" x14ac:dyDescent="0.35">
      <c r="A410" s="2"/>
      <c r="B410" s="1"/>
      <c r="C410" s="1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2"/>
      <c r="V410" s="90"/>
      <c r="W410" s="87"/>
    </row>
    <row r="411" spans="1:23" ht="14.5" x14ac:dyDescent="0.35">
      <c r="A411" s="2"/>
      <c r="B411" s="1"/>
      <c r="C411" s="1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2"/>
      <c r="V411" s="90"/>
      <c r="W411" s="87"/>
    </row>
    <row r="412" spans="1:23" ht="14.5" x14ac:dyDescent="0.35">
      <c r="A412" s="2"/>
      <c r="B412" s="1"/>
      <c r="C412" s="1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2"/>
      <c r="V412" s="90"/>
      <c r="W412" s="87"/>
    </row>
    <row r="413" spans="1:23" ht="14.5" x14ac:dyDescent="0.35">
      <c r="A413" s="2"/>
      <c r="B413" s="1"/>
      <c r="C413" s="1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2"/>
      <c r="V413" s="90"/>
      <c r="W413" s="87"/>
    </row>
    <row r="414" spans="1:23" ht="14.5" x14ac:dyDescent="0.35">
      <c r="A414" s="2"/>
      <c r="B414" s="1"/>
      <c r="C414" s="1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2"/>
      <c r="V414" s="90"/>
      <c r="W414" s="87"/>
    </row>
    <row r="415" spans="1:23" ht="14.5" x14ac:dyDescent="0.35">
      <c r="A415" s="2"/>
      <c r="B415" s="1"/>
      <c r="C415" s="1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2"/>
      <c r="V415" s="90"/>
      <c r="W415" s="87"/>
    </row>
    <row r="416" spans="1:23" ht="14.5" x14ac:dyDescent="0.35">
      <c r="A416" s="2"/>
      <c r="B416" s="1"/>
      <c r="C416" s="1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2"/>
      <c r="V416" s="90"/>
      <c r="W416" s="87"/>
    </row>
    <row r="417" spans="1:23" ht="14.5" x14ac:dyDescent="0.35">
      <c r="A417" s="2"/>
      <c r="B417" s="1"/>
      <c r="C417" s="1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2"/>
      <c r="V417" s="90"/>
      <c r="W417" s="87"/>
    </row>
    <row r="418" spans="1:23" ht="14.5" x14ac:dyDescent="0.35">
      <c r="A418" s="2"/>
      <c r="B418" s="1"/>
      <c r="C418" s="1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2"/>
      <c r="V418" s="90"/>
      <c r="W418" s="87"/>
    </row>
    <row r="419" spans="1:23" ht="14.5" x14ac:dyDescent="0.35">
      <c r="A419" s="2"/>
      <c r="B419" s="1"/>
      <c r="C419" s="1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2"/>
      <c r="V419" s="90"/>
      <c r="W419" s="87"/>
    </row>
    <row r="420" spans="1:23" ht="14.5" x14ac:dyDescent="0.35">
      <c r="A420" s="2"/>
      <c r="B420" s="1"/>
      <c r="C420" s="1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2"/>
      <c r="V420" s="90"/>
      <c r="W420" s="87"/>
    </row>
    <row r="421" spans="1:23" ht="14.5" x14ac:dyDescent="0.35">
      <c r="A421" s="2"/>
      <c r="B421" s="1"/>
      <c r="C421" s="1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2"/>
      <c r="V421" s="90"/>
      <c r="W421" s="87"/>
    </row>
    <row r="422" spans="1:23" ht="14.5" x14ac:dyDescent="0.35">
      <c r="A422" s="2"/>
      <c r="B422" s="1"/>
      <c r="C422" s="1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2"/>
      <c r="V422" s="90"/>
      <c r="W422" s="87"/>
    </row>
    <row r="423" spans="1:23" ht="14.5" x14ac:dyDescent="0.35">
      <c r="A423" s="2"/>
      <c r="B423" s="1"/>
      <c r="C423" s="1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2"/>
      <c r="V423" s="90"/>
      <c r="W423" s="87"/>
    </row>
    <row r="424" spans="1:23" ht="14.5" x14ac:dyDescent="0.35">
      <c r="A424" s="2"/>
      <c r="B424" s="1"/>
      <c r="C424" s="1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2"/>
      <c r="V424" s="90"/>
      <c r="W424" s="87"/>
    </row>
    <row r="425" spans="1:23" ht="14.5" x14ac:dyDescent="0.35">
      <c r="A425" s="2"/>
      <c r="B425" s="1"/>
      <c r="C425" s="1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2"/>
      <c r="V425" s="90"/>
      <c r="W425" s="87"/>
    </row>
    <row r="426" spans="1:23" ht="14.5" x14ac:dyDescent="0.35">
      <c r="A426" s="2"/>
      <c r="B426" s="1"/>
      <c r="C426" s="1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2"/>
      <c r="V426" s="90"/>
      <c r="W426" s="87"/>
    </row>
    <row r="427" spans="1:23" ht="14.5" x14ac:dyDescent="0.35">
      <c r="A427" s="2"/>
      <c r="B427" s="1"/>
      <c r="C427" s="1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2"/>
      <c r="V427" s="90"/>
      <c r="W427" s="87"/>
    </row>
    <row r="428" spans="1:23" ht="14.5" x14ac:dyDescent="0.35">
      <c r="A428" s="2"/>
      <c r="B428" s="1"/>
      <c r="C428" s="1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2"/>
      <c r="V428" s="90"/>
      <c r="W428" s="87"/>
    </row>
    <row r="429" spans="1:23" ht="14.5" x14ac:dyDescent="0.35">
      <c r="A429" s="2"/>
      <c r="B429" s="1"/>
      <c r="C429" s="1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2"/>
      <c r="V429" s="90"/>
      <c r="W429" s="87"/>
    </row>
    <row r="430" spans="1:23" ht="14.5" x14ac:dyDescent="0.35">
      <c r="A430" s="2"/>
      <c r="B430" s="1"/>
      <c r="C430" s="1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2"/>
      <c r="V430" s="90"/>
      <c r="W430" s="87"/>
    </row>
    <row r="431" spans="1:23" ht="14.5" x14ac:dyDescent="0.35">
      <c r="A431" s="2"/>
      <c r="B431" s="1"/>
      <c r="C431" s="1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2"/>
      <c r="V431" s="90"/>
      <c r="W431" s="87"/>
    </row>
    <row r="432" spans="1:23" ht="14.5" x14ac:dyDescent="0.35">
      <c r="A432" s="2"/>
      <c r="B432" s="1"/>
      <c r="C432" s="1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2"/>
      <c r="V432" s="90"/>
      <c r="W432" s="87"/>
    </row>
    <row r="433" spans="1:23" ht="14.5" x14ac:dyDescent="0.35">
      <c r="A433" s="2"/>
      <c r="B433" s="1"/>
      <c r="C433" s="1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2"/>
      <c r="V433" s="90"/>
      <c r="W433" s="87"/>
    </row>
    <row r="434" spans="1:23" ht="14.5" x14ac:dyDescent="0.35">
      <c r="A434" s="2"/>
      <c r="B434" s="1"/>
      <c r="C434" s="1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2"/>
      <c r="V434" s="90"/>
      <c r="W434" s="87"/>
    </row>
    <row r="435" spans="1:23" ht="14.5" x14ac:dyDescent="0.35">
      <c r="A435" s="2"/>
      <c r="B435" s="1"/>
      <c r="C435" s="1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2"/>
      <c r="V435" s="90"/>
      <c r="W435" s="87"/>
    </row>
    <row r="436" spans="1:23" ht="14.5" x14ac:dyDescent="0.35">
      <c r="A436" s="2"/>
      <c r="B436" s="1"/>
      <c r="C436" s="1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2"/>
      <c r="V436" s="90"/>
      <c r="W436" s="87"/>
    </row>
    <row r="437" spans="1:23" ht="14.5" x14ac:dyDescent="0.35">
      <c r="A437" s="2"/>
      <c r="B437" s="1"/>
      <c r="C437" s="1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2"/>
      <c r="V437" s="90"/>
      <c r="W437" s="87"/>
    </row>
    <row r="438" spans="1:23" ht="14.5" x14ac:dyDescent="0.35">
      <c r="A438" s="2"/>
      <c r="B438" s="1"/>
      <c r="C438" s="1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2"/>
      <c r="V438" s="90"/>
      <c r="W438" s="87"/>
    </row>
    <row r="439" spans="1:23" ht="14.5" x14ac:dyDescent="0.35">
      <c r="A439" s="2"/>
      <c r="B439" s="1"/>
      <c r="C439" s="1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2"/>
      <c r="V439" s="90"/>
      <c r="W439" s="87"/>
    </row>
    <row r="440" spans="1:23" ht="14.5" x14ac:dyDescent="0.35">
      <c r="A440" s="2"/>
      <c r="B440" s="1"/>
      <c r="C440" s="1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2"/>
      <c r="V440" s="90"/>
      <c r="W440" s="87"/>
    </row>
    <row r="441" spans="1:23" ht="14.5" x14ac:dyDescent="0.35">
      <c r="A441" s="2"/>
      <c r="B441" s="1"/>
      <c r="C441" s="1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2"/>
      <c r="V441" s="90"/>
      <c r="W441" s="87"/>
    </row>
    <row r="442" spans="1:23" ht="14.5" x14ac:dyDescent="0.35">
      <c r="A442" s="2"/>
      <c r="B442" s="1"/>
      <c r="C442" s="1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2"/>
      <c r="V442" s="90"/>
      <c r="W442" s="87"/>
    </row>
    <row r="443" spans="1:23" ht="14.5" x14ac:dyDescent="0.35">
      <c r="A443" s="2"/>
      <c r="B443" s="1"/>
      <c r="C443" s="1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2"/>
      <c r="V443" s="90"/>
      <c r="W443" s="87"/>
    </row>
    <row r="444" spans="1:23" ht="14.5" x14ac:dyDescent="0.35">
      <c r="A444" s="2"/>
      <c r="B444" s="1"/>
      <c r="C444" s="1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2"/>
      <c r="V444" s="90"/>
      <c r="W444" s="87"/>
    </row>
    <row r="445" spans="1:23" ht="14.5" x14ac:dyDescent="0.35">
      <c r="A445" s="2"/>
      <c r="B445" s="1"/>
      <c r="C445" s="1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2"/>
      <c r="V445" s="90"/>
      <c r="W445" s="87"/>
    </row>
    <row r="446" spans="1:23" ht="14.5" x14ac:dyDescent="0.35">
      <c r="A446" s="2"/>
      <c r="B446" s="1"/>
      <c r="C446" s="1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2"/>
      <c r="V446" s="90"/>
      <c r="W446" s="87"/>
    </row>
    <row r="447" spans="1:23" ht="14.5" x14ac:dyDescent="0.35">
      <c r="A447" s="2"/>
      <c r="B447" s="1"/>
      <c r="C447" s="1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2"/>
      <c r="V447" s="90"/>
      <c r="W447" s="87"/>
    </row>
    <row r="448" spans="1:23" ht="14.5" x14ac:dyDescent="0.35">
      <c r="A448" s="2"/>
      <c r="B448" s="1"/>
      <c r="C448" s="1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2"/>
      <c r="V448" s="90"/>
      <c r="W448" s="87"/>
    </row>
    <row r="449" spans="1:23" ht="14.5" x14ac:dyDescent="0.35">
      <c r="A449" s="2"/>
      <c r="B449" s="1"/>
      <c r="C449" s="1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2"/>
      <c r="V449" s="90"/>
      <c r="W449" s="87"/>
    </row>
    <row r="450" spans="1:23" ht="14.5" x14ac:dyDescent="0.35">
      <c r="A450" s="2"/>
      <c r="B450" s="1"/>
      <c r="C450" s="1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2"/>
      <c r="V450" s="90"/>
      <c r="W450" s="87"/>
    </row>
    <row r="451" spans="1:23" ht="14.5" x14ac:dyDescent="0.35">
      <c r="A451" s="2"/>
      <c r="B451" s="1"/>
      <c r="C451" s="1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2"/>
      <c r="V451" s="90"/>
      <c r="W451" s="87"/>
    </row>
    <row r="452" spans="1:23" ht="14.5" x14ac:dyDescent="0.35">
      <c r="A452" s="2"/>
      <c r="B452" s="1"/>
      <c r="C452" s="1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2"/>
      <c r="V452" s="90"/>
      <c r="W452" s="87"/>
    </row>
    <row r="453" spans="1:23" ht="14.5" x14ac:dyDescent="0.35">
      <c r="A453" s="2"/>
      <c r="B453" s="1"/>
      <c r="C453" s="1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2"/>
      <c r="V453" s="90"/>
      <c r="W453" s="87"/>
    </row>
    <row r="454" spans="1:23" ht="14.5" x14ac:dyDescent="0.35">
      <c r="A454" s="2"/>
      <c r="B454" s="1"/>
      <c r="C454" s="1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2"/>
      <c r="V454" s="90"/>
      <c r="W454" s="87"/>
    </row>
    <row r="455" spans="1:23" ht="14.5" x14ac:dyDescent="0.35">
      <c r="A455" s="2"/>
      <c r="B455" s="1"/>
      <c r="C455" s="1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2"/>
      <c r="V455" s="90"/>
      <c r="W455" s="87"/>
    </row>
    <row r="456" spans="1:23" ht="14.5" x14ac:dyDescent="0.35">
      <c r="A456" s="2"/>
      <c r="B456" s="1"/>
      <c r="C456" s="1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2"/>
      <c r="V456" s="90"/>
      <c r="W456" s="87"/>
    </row>
    <row r="457" spans="1:23" ht="14.5" x14ac:dyDescent="0.35">
      <c r="A457" s="2"/>
      <c r="B457" s="1"/>
      <c r="C457" s="1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2"/>
      <c r="V457" s="90"/>
      <c r="W457" s="87"/>
    </row>
    <row r="458" spans="1:23" ht="14.5" x14ac:dyDescent="0.35">
      <c r="A458" s="2"/>
      <c r="B458" s="1"/>
      <c r="C458" s="1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2"/>
      <c r="V458" s="90"/>
      <c r="W458" s="87"/>
    </row>
    <row r="459" spans="1:23" ht="14.5" x14ac:dyDescent="0.35">
      <c r="A459" s="2"/>
      <c r="B459" s="1"/>
      <c r="C459" s="1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2"/>
      <c r="V459" s="90"/>
      <c r="W459" s="87"/>
    </row>
    <row r="460" spans="1:23" ht="14.5" x14ac:dyDescent="0.35">
      <c r="A460" s="2"/>
      <c r="B460" s="1"/>
      <c r="C460" s="1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2"/>
      <c r="V460" s="90"/>
      <c r="W460" s="87"/>
    </row>
    <row r="461" spans="1:23" ht="14.5" x14ac:dyDescent="0.35">
      <c r="A461" s="2"/>
      <c r="B461" s="1"/>
      <c r="C461" s="1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2"/>
      <c r="V461" s="90"/>
      <c r="W461" s="87"/>
    </row>
    <row r="462" spans="1:23" ht="14.5" x14ac:dyDescent="0.35">
      <c r="A462" s="2"/>
      <c r="B462" s="1"/>
      <c r="C462" s="1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2"/>
      <c r="V462" s="90"/>
      <c r="W462" s="87"/>
    </row>
    <row r="463" spans="1:23" ht="14.5" x14ac:dyDescent="0.35">
      <c r="A463" s="2"/>
      <c r="B463" s="1"/>
      <c r="C463" s="1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2"/>
      <c r="V463" s="90"/>
      <c r="W463" s="87"/>
    </row>
    <row r="464" spans="1:23" ht="14.5" x14ac:dyDescent="0.35">
      <c r="A464" s="2"/>
      <c r="B464" s="1"/>
      <c r="C464" s="1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2"/>
      <c r="V464" s="90"/>
      <c r="W464" s="87"/>
    </row>
    <row r="465" spans="1:23" ht="14.5" x14ac:dyDescent="0.35">
      <c r="A465" s="2"/>
      <c r="B465" s="1"/>
      <c r="C465" s="1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2"/>
      <c r="V465" s="90"/>
      <c r="W465" s="87"/>
    </row>
    <row r="466" spans="1:23" ht="14.5" x14ac:dyDescent="0.35">
      <c r="A466" s="2"/>
      <c r="B466" s="1"/>
      <c r="C466" s="1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2"/>
      <c r="V466" s="90"/>
      <c r="W466" s="87"/>
    </row>
    <row r="467" spans="1:23" ht="14.5" x14ac:dyDescent="0.35">
      <c r="A467" s="2"/>
      <c r="B467" s="1"/>
      <c r="C467" s="1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2"/>
      <c r="V467" s="90"/>
      <c r="W467" s="87"/>
    </row>
    <row r="468" spans="1:23" ht="14.5" x14ac:dyDescent="0.35">
      <c r="A468" s="2"/>
      <c r="B468" s="1"/>
      <c r="C468" s="1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2"/>
      <c r="V468" s="90"/>
      <c r="W468" s="87"/>
    </row>
    <row r="469" spans="1:23" ht="14.5" x14ac:dyDescent="0.35">
      <c r="A469" s="2"/>
      <c r="B469" s="1"/>
      <c r="C469" s="1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2"/>
      <c r="V469" s="90"/>
      <c r="W469" s="87"/>
    </row>
    <row r="470" spans="1:23" ht="14.5" x14ac:dyDescent="0.35">
      <c r="A470" s="2"/>
      <c r="B470" s="1"/>
      <c r="C470" s="1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2"/>
      <c r="V470" s="90"/>
      <c r="W470" s="87"/>
    </row>
    <row r="471" spans="1:23" ht="14.5" x14ac:dyDescent="0.35">
      <c r="A471" s="2"/>
      <c r="B471" s="1"/>
      <c r="C471" s="1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2"/>
      <c r="V471" s="90"/>
      <c r="W471" s="87"/>
    </row>
    <row r="472" spans="1:23" ht="14.5" x14ac:dyDescent="0.35">
      <c r="A472" s="2"/>
      <c r="B472" s="1"/>
      <c r="C472" s="1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2"/>
      <c r="V472" s="90"/>
      <c r="W472" s="87"/>
    </row>
    <row r="473" spans="1:23" ht="14.5" x14ac:dyDescent="0.35">
      <c r="A473" s="2"/>
      <c r="B473" s="1"/>
      <c r="C473" s="1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2"/>
      <c r="V473" s="90"/>
      <c r="W473" s="87"/>
    </row>
    <row r="474" spans="1:23" ht="14.5" x14ac:dyDescent="0.35">
      <c r="A474" s="2"/>
      <c r="B474" s="1"/>
      <c r="C474" s="1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2"/>
      <c r="V474" s="90"/>
      <c r="W474" s="87"/>
    </row>
    <row r="475" spans="1:23" ht="14.5" x14ac:dyDescent="0.35">
      <c r="A475" s="2"/>
      <c r="B475" s="1"/>
      <c r="C475" s="1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2"/>
      <c r="V475" s="90"/>
      <c r="W475" s="87"/>
    </row>
    <row r="476" spans="1:23" ht="14.5" x14ac:dyDescent="0.35">
      <c r="A476" s="2"/>
      <c r="B476" s="1"/>
      <c r="C476" s="1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2"/>
      <c r="V476" s="90"/>
      <c r="W476" s="87"/>
    </row>
    <row r="477" spans="1:23" ht="14.5" x14ac:dyDescent="0.35">
      <c r="A477" s="2"/>
      <c r="B477" s="1"/>
      <c r="C477" s="1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2"/>
      <c r="V477" s="90"/>
      <c r="W477" s="87"/>
    </row>
    <row r="478" spans="1:23" ht="14.5" x14ac:dyDescent="0.35">
      <c r="A478" s="2"/>
      <c r="B478" s="1"/>
      <c r="C478" s="1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2"/>
      <c r="V478" s="90"/>
      <c r="W478" s="87"/>
    </row>
    <row r="479" spans="1:23" ht="14.5" x14ac:dyDescent="0.35">
      <c r="A479" s="2"/>
      <c r="B479" s="1"/>
      <c r="C479" s="1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2"/>
      <c r="V479" s="90"/>
      <c r="W479" s="87"/>
    </row>
    <row r="480" spans="1:23" ht="14.5" x14ac:dyDescent="0.35">
      <c r="A480" s="2"/>
      <c r="B480" s="1"/>
      <c r="C480" s="1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2"/>
      <c r="V480" s="90"/>
      <c r="W480" s="87"/>
    </row>
    <row r="481" spans="1:23" ht="14.5" x14ac:dyDescent="0.35">
      <c r="A481" s="2"/>
      <c r="B481" s="1"/>
      <c r="C481" s="1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2"/>
      <c r="V481" s="90"/>
      <c r="W481" s="87"/>
    </row>
    <row r="482" spans="1:23" ht="14.5" x14ac:dyDescent="0.35">
      <c r="A482" s="2"/>
      <c r="B482" s="1"/>
      <c r="C482" s="1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2"/>
      <c r="V482" s="90"/>
      <c r="W482" s="87"/>
    </row>
    <row r="483" spans="1:23" ht="14.5" x14ac:dyDescent="0.35">
      <c r="A483" s="2"/>
      <c r="B483" s="1"/>
      <c r="C483" s="1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2"/>
      <c r="V483" s="90"/>
      <c r="W483" s="87"/>
    </row>
    <row r="484" spans="1:23" ht="14.5" x14ac:dyDescent="0.35">
      <c r="A484" s="2"/>
      <c r="B484" s="1"/>
      <c r="C484" s="1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2"/>
      <c r="V484" s="90"/>
      <c r="W484" s="87"/>
    </row>
    <row r="485" spans="1:23" ht="14.5" x14ac:dyDescent="0.35">
      <c r="A485" s="2"/>
      <c r="B485" s="1"/>
      <c r="C485" s="1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2"/>
      <c r="V485" s="90"/>
      <c r="W485" s="87"/>
    </row>
    <row r="486" spans="1:23" ht="14.5" x14ac:dyDescent="0.35">
      <c r="A486" s="2"/>
      <c r="B486" s="1"/>
      <c r="C486" s="1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2"/>
      <c r="V486" s="90"/>
      <c r="W486" s="87"/>
    </row>
    <row r="487" spans="1:23" ht="14.5" x14ac:dyDescent="0.35">
      <c r="A487" s="2"/>
      <c r="B487" s="1"/>
      <c r="C487" s="1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2"/>
      <c r="V487" s="90"/>
      <c r="W487" s="87"/>
    </row>
    <row r="488" spans="1:23" ht="14.5" x14ac:dyDescent="0.35">
      <c r="A488" s="2"/>
      <c r="B488" s="1"/>
      <c r="C488" s="1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2"/>
      <c r="V488" s="90"/>
      <c r="W488" s="87"/>
    </row>
    <row r="489" spans="1:23" ht="14.5" x14ac:dyDescent="0.35">
      <c r="A489" s="2"/>
      <c r="B489" s="1"/>
      <c r="C489" s="1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2"/>
      <c r="V489" s="90"/>
      <c r="W489" s="87"/>
    </row>
    <row r="490" spans="1:23" ht="14.5" x14ac:dyDescent="0.35">
      <c r="A490" s="2"/>
      <c r="B490" s="1"/>
      <c r="C490" s="1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2"/>
      <c r="V490" s="90"/>
      <c r="W490" s="87"/>
    </row>
    <row r="491" spans="1:23" ht="14.5" x14ac:dyDescent="0.35">
      <c r="A491" s="2"/>
      <c r="B491" s="1"/>
      <c r="C491" s="1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2"/>
      <c r="V491" s="90"/>
      <c r="W491" s="87"/>
    </row>
    <row r="492" spans="1:23" ht="14.5" x14ac:dyDescent="0.35">
      <c r="A492" s="2"/>
      <c r="B492" s="1"/>
      <c r="C492" s="1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2"/>
      <c r="V492" s="90"/>
      <c r="W492" s="87"/>
    </row>
    <row r="493" spans="1:23" ht="14.5" x14ac:dyDescent="0.35">
      <c r="A493" s="2"/>
      <c r="B493" s="1"/>
      <c r="C493" s="1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2"/>
      <c r="V493" s="90"/>
      <c r="W493" s="87"/>
    </row>
    <row r="494" spans="1:23" ht="14.5" x14ac:dyDescent="0.35">
      <c r="A494" s="2"/>
      <c r="B494" s="1"/>
      <c r="C494" s="1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2"/>
      <c r="V494" s="90"/>
      <c r="W494" s="87"/>
    </row>
    <row r="495" spans="1:23" ht="14.5" x14ac:dyDescent="0.35">
      <c r="A495" s="2"/>
      <c r="B495" s="1"/>
      <c r="C495" s="1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2"/>
      <c r="V495" s="90"/>
      <c r="W495" s="87"/>
    </row>
    <row r="496" spans="1:23" ht="14.5" x14ac:dyDescent="0.35">
      <c r="A496" s="2"/>
      <c r="B496" s="1"/>
      <c r="C496" s="1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2"/>
      <c r="V496" s="90"/>
      <c r="W496" s="87"/>
    </row>
    <row r="497" spans="1:23" ht="14.5" x14ac:dyDescent="0.35">
      <c r="A497" s="2"/>
      <c r="B497" s="1"/>
      <c r="C497" s="1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2"/>
      <c r="V497" s="90"/>
      <c r="W497" s="87"/>
    </row>
    <row r="498" spans="1:23" ht="14.5" x14ac:dyDescent="0.35">
      <c r="A498" s="2"/>
      <c r="B498" s="1"/>
      <c r="C498" s="1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2"/>
      <c r="V498" s="90"/>
      <c r="W498" s="87"/>
    </row>
    <row r="499" spans="1:23" ht="14.5" x14ac:dyDescent="0.35">
      <c r="A499" s="2"/>
      <c r="B499" s="1"/>
      <c r="C499" s="1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2"/>
      <c r="V499" s="90"/>
      <c r="W499" s="87"/>
    </row>
    <row r="500" spans="1:23" ht="14.5" x14ac:dyDescent="0.35">
      <c r="A500" s="2"/>
      <c r="B500" s="1"/>
      <c r="C500" s="1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2"/>
      <c r="V500" s="90"/>
      <c r="W500" s="87"/>
    </row>
    <row r="501" spans="1:23" ht="14.5" x14ac:dyDescent="0.35">
      <c r="A501" s="2"/>
      <c r="B501" s="1"/>
      <c r="C501" s="1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2"/>
      <c r="V501" s="90"/>
      <c r="W501" s="87"/>
    </row>
    <row r="502" spans="1:23" ht="14.5" x14ac:dyDescent="0.35">
      <c r="A502" s="2"/>
      <c r="B502" s="1"/>
      <c r="C502" s="1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2"/>
      <c r="V502" s="90"/>
      <c r="W502" s="87"/>
    </row>
    <row r="503" spans="1:23" ht="14.5" x14ac:dyDescent="0.35">
      <c r="A503" s="2"/>
      <c r="B503" s="1"/>
      <c r="C503" s="1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2"/>
      <c r="V503" s="90"/>
      <c r="W503" s="87"/>
    </row>
    <row r="504" spans="1:23" ht="14.5" x14ac:dyDescent="0.35">
      <c r="A504" s="2"/>
      <c r="B504" s="1"/>
      <c r="C504" s="1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2"/>
      <c r="V504" s="90"/>
      <c r="W504" s="87"/>
    </row>
    <row r="505" spans="1:23" ht="14.5" x14ac:dyDescent="0.35">
      <c r="A505" s="2"/>
      <c r="B505" s="1"/>
      <c r="C505" s="1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2"/>
      <c r="V505" s="90"/>
      <c r="W505" s="87"/>
    </row>
    <row r="506" spans="1:23" ht="14.5" x14ac:dyDescent="0.35">
      <c r="A506" s="2"/>
      <c r="B506" s="1"/>
      <c r="C506" s="1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2"/>
      <c r="V506" s="90"/>
      <c r="W506" s="87"/>
    </row>
    <row r="507" spans="1:23" ht="14.5" x14ac:dyDescent="0.35">
      <c r="A507" s="2"/>
      <c r="B507" s="1"/>
      <c r="C507" s="1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2"/>
      <c r="V507" s="90"/>
      <c r="W507" s="87"/>
    </row>
    <row r="508" spans="1:23" ht="14.5" x14ac:dyDescent="0.35">
      <c r="A508" s="2"/>
      <c r="B508" s="1"/>
      <c r="C508" s="1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2"/>
      <c r="V508" s="90"/>
      <c r="W508" s="87"/>
    </row>
    <row r="509" spans="1:23" ht="14.5" x14ac:dyDescent="0.35">
      <c r="A509" s="2"/>
      <c r="B509" s="1"/>
      <c r="C509" s="1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2"/>
      <c r="V509" s="90"/>
      <c r="W509" s="87"/>
    </row>
    <row r="510" spans="1:23" ht="14.5" x14ac:dyDescent="0.35">
      <c r="A510" s="2"/>
      <c r="B510" s="1"/>
      <c r="C510" s="1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2"/>
      <c r="V510" s="90"/>
      <c r="W510" s="87"/>
    </row>
    <row r="511" spans="1:23" ht="14.5" x14ac:dyDescent="0.35">
      <c r="A511" s="2"/>
      <c r="B511" s="1"/>
      <c r="C511" s="1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2"/>
      <c r="V511" s="90"/>
      <c r="W511" s="87"/>
    </row>
    <row r="512" spans="1:23" ht="14.5" x14ac:dyDescent="0.35">
      <c r="A512" s="2"/>
      <c r="B512" s="1"/>
      <c r="C512" s="1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2"/>
      <c r="V512" s="90"/>
      <c r="W512" s="87"/>
    </row>
    <row r="513" spans="1:23" ht="14.5" x14ac:dyDescent="0.35">
      <c r="A513" s="2"/>
      <c r="B513" s="1"/>
      <c r="C513" s="1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2"/>
      <c r="V513" s="90"/>
      <c r="W513" s="87"/>
    </row>
    <row r="514" spans="1:23" ht="14.5" x14ac:dyDescent="0.35">
      <c r="A514" s="2"/>
      <c r="B514" s="1"/>
      <c r="C514" s="1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2"/>
      <c r="V514" s="90"/>
      <c r="W514" s="87"/>
    </row>
    <row r="515" spans="1:23" ht="14.5" x14ac:dyDescent="0.35">
      <c r="A515" s="2"/>
      <c r="B515" s="1"/>
      <c r="C515" s="1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2"/>
      <c r="V515" s="90"/>
      <c r="W515" s="87"/>
    </row>
    <row r="516" spans="1:23" ht="14.5" x14ac:dyDescent="0.35">
      <c r="A516" s="2"/>
      <c r="B516" s="1"/>
      <c r="C516" s="1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2"/>
      <c r="V516" s="90"/>
      <c r="W516" s="87"/>
    </row>
    <row r="517" spans="1:23" ht="14.5" x14ac:dyDescent="0.35">
      <c r="A517" s="2"/>
      <c r="B517" s="1"/>
      <c r="C517" s="1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2"/>
      <c r="V517" s="90"/>
      <c r="W517" s="87"/>
    </row>
    <row r="518" spans="1:23" ht="14.5" x14ac:dyDescent="0.35">
      <c r="A518" s="2"/>
      <c r="B518" s="1"/>
      <c r="C518" s="1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2"/>
      <c r="V518" s="90"/>
      <c r="W518" s="87"/>
    </row>
    <row r="519" spans="1:23" ht="14.5" x14ac:dyDescent="0.35">
      <c r="A519" s="2"/>
      <c r="B519" s="1"/>
      <c r="C519" s="1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2"/>
      <c r="V519" s="90"/>
      <c r="W519" s="87"/>
    </row>
    <row r="520" spans="1:23" ht="14.5" x14ac:dyDescent="0.35">
      <c r="A520" s="2"/>
      <c r="B520" s="1"/>
      <c r="C520" s="1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2"/>
      <c r="V520" s="90"/>
      <c r="W520" s="87"/>
    </row>
    <row r="521" spans="1:23" ht="14.5" x14ac:dyDescent="0.35">
      <c r="A521" s="2"/>
      <c r="B521" s="1"/>
      <c r="C521" s="1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2"/>
      <c r="V521" s="90"/>
      <c r="W521" s="87"/>
    </row>
    <row r="522" spans="1:23" ht="14.5" x14ac:dyDescent="0.35">
      <c r="A522" s="2"/>
      <c r="B522" s="1"/>
      <c r="C522" s="1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2"/>
      <c r="V522" s="90"/>
      <c r="W522" s="87"/>
    </row>
    <row r="523" spans="1:23" ht="14.5" x14ac:dyDescent="0.35">
      <c r="A523" s="2"/>
      <c r="B523" s="1"/>
      <c r="C523" s="1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2"/>
      <c r="V523" s="90"/>
      <c r="W523" s="87"/>
    </row>
    <row r="524" spans="1:23" ht="14.5" x14ac:dyDescent="0.35">
      <c r="A524" s="2"/>
      <c r="B524" s="1"/>
      <c r="C524" s="1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2"/>
      <c r="V524" s="90"/>
      <c r="W524" s="87"/>
    </row>
    <row r="525" spans="1:23" ht="14.5" x14ac:dyDescent="0.35">
      <c r="A525" s="2"/>
      <c r="B525" s="1"/>
      <c r="C525" s="1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2"/>
      <c r="V525" s="90"/>
      <c r="W525" s="87"/>
    </row>
    <row r="526" spans="1:23" ht="14.5" x14ac:dyDescent="0.35">
      <c r="A526" s="2"/>
      <c r="B526" s="1"/>
      <c r="C526" s="1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2"/>
      <c r="V526" s="90"/>
      <c r="W526" s="87"/>
    </row>
    <row r="527" spans="1:23" ht="14.5" x14ac:dyDescent="0.35">
      <c r="A527" s="2"/>
      <c r="B527" s="1"/>
      <c r="C527" s="1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2"/>
      <c r="V527" s="90"/>
      <c r="W527" s="87"/>
    </row>
    <row r="528" spans="1:23" ht="14.5" x14ac:dyDescent="0.35">
      <c r="A528" s="2"/>
      <c r="B528" s="1"/>
      <c r="C528" s="1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2"/>
      <c r="V528" s="90"/>
      <c r="W528" s="87"/>
    </row>
    <row r="529" spans="1:23" ht="14.5" x14ac:dyDescent="0.35">
      <c r="A529" s="2"/>
      <c r="B529" s="1"/>
      <c r="C529" s="1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2"/>
      <c r="V529" s="90"/>
      <c r="W529" s="87"/>
    </row>
    <row r="530" spans="1:23" ht="14.5" x14ac:dyDescent="0.35">
      <c r="A530" s="2"/>
      <c r="B530" s="1"/>
      <c r="C530" s="1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2"/>
      <c r="V530" s="90"/>
      <c r="W530" s="87"/>
    </row>
    <row r="531" spans="1:23" ht="14.5" x14ac:dyDescent="0.35">
      <c r="A531" s="2"/>
      <c r="B531" s="1"/>
      <c r="C531" s="1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2"/>
      <c r="V531" s="90"/>
      <c r="W531" s="87"/>
    </row>
    <row r="532" spans="1:23" ht="14.5" x14ac:dyDescent="0.35">
      <c r="A532" s="2"/>
      <c r="B532" s="1"/>
      <c r="C532" s="1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2"/>
      <c r="V532" s="90"/>
      <c r="W532" s="87"/>
    </row>
    <row r="533" spans="1:23" ht="14.5" x14ac:dyDescent="0.35">
      <c r="A533" s="2"/>
      <c r="B533" s="1"/>
      <c r="C533" s="1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2"/>
      <c r="V533" s="90"/>
      <c r="W533" s="87"/>
    </row>
    <row r="534" spans="1:23" ht="14.5" x14ac:dyDescent="0.35">
      <c r="A534" s="2"/>
      <c r="B534" s="1"/>
      <c r="C534" s="1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2"/>
      <c r="V534" s="90"/>
      <c r="W534" s="87"/>
    </row>
    <row r="535" spans="1:23" ht="14.5" x14ac:dyDescent="0.35">
      <c r="A535" s="2"/>
      <c r="B535" s="1"/>
      <c r="C535" s="1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2"/>
      <c r="V535" s="90"/>
      <c r="W535" s="87"/>
    </row>
    <row r="536" spans="1:23" ht="14.5" x14ac:dyDescent="0.35">
      <c r="A536" s="2"/>
      <c r="B536" s="1"/>
      <c r="C536" s="1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2"/>
      <c r="V536" s="90"/>
      <c r="W536" s="87"/>
    </row>
    <row r="537" spans="1:23" ht="14.5" x14ac:dyDescent="0.35">
      <c r="A537" s="2"/>
      <c r="B537" s="1"/>
      <c r="C537" s="1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2"/>
      <c r="V537" s="90"/>
      <c r="W537" s="87"/>
    </row>
    <row r="538" spans="1:23" ht="14.5" x14ac:dyDescent="0.35">
      <c r="A538" s="2"/>
      <c r="B538" s="1"/>
      <c r="C538" s="1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2"/>
      <c r="V538" s="90"/>
      <c r="W538" s="87"/>
    </row>
    <row r="539" spans="1:23" ht="14.5" x14ac:dyDescent="0.35">
      <c r="A539" s="2"/>
      <c r="B539" s="1"/>
      <c r="C539" s="1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2"/>
      <c r="V539" s="90"/>
      <c r="W539" s="87"/>
    </row>
    <row r="540" spans="1:23" ht="14.5" x14ac:dyDescent="0.35">
      <c r="A540" s="2"/>
      <c r="B540" s="1"/>
      <c r="C540" s="1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2"/>
      <c r="V540" s="90"/>
      <c r="W540" s="87"/>
    </row>
    <row r="541" spans="1:23" ht="14.5" x14ac:dyDescent="0.35">
      <c r="A541" s="2"/>
      <c r="B541" s="1"/>
      <c r="C541" s="1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2"/>
      <c r="V541" s="90"/>
      <c r="W541" s="87"/>
    </row>
    <row r="542" spans="1:23" ht="14.5" x14ac:dyDescent="0.35">
      <c r="A542" s="2"/>
      <c r="B542" s="1"/>
      <c r="C542" s="1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2"/>
      <c r="V542" s="90"/>
      <c r="W542" s="87"/>
    </row>
    <row r="543" spans="1:23" ht="14.5" x14ac:dyDescent="0.35">
      <c r="A543" s="2"/>
      <c r="B543" s="1"/>
      <c r="C543" s="1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2"/>
      <c r="V543" s="90"/>
      <c r="W543" s="87"/>
    </row>
    <row r="544" spans="1:23" ht="14.5" x14ac:dyDescent="0.35">
      <c r="A544" s="2"/>
      <c r="B544" s="1"/>
      <c r="C544" s="1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2"/>
      <c r="V544" s="90"/>
      <c r="W544" s="87"/>
    </row>
    <row r="545" spans="1:23" ht="14.5" x14ac:dyDescent="0.35">
      <c r="A545" s="2"/>
      <c r="B545" s="1"/>
      <c r="C545" s="1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2"/>
      <c r="V545" s="90"/>
      <c r="W545" s="87"/>
    </row>
    <row r="546" spans="1:23" ht="14.5" x14ac:dyDescent="0.35">
      <c r="A546" s="2"/>
      <c r="B546" s="1"/>
      <c r="C546" s="1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2"/>
      <c r="V546" s="90"/>
      <c r="W546" s="87"/>
    </row>
    <row r="547" spans="1:23" ht="14.5" x14ac:dyDescent="0.35">
      <c r="A547" s="2"/>
      <c r="B547" s="1"/>
      <c r="C547" s="1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2"/>
      <c r="V547" s="90"/>
      <c r="W547" s="87"/>
    </row>
    <row r="548" spans="1:23" ht="14.5" x14ac:dyDescent="0.35">
      <c r="A548" s="2"/>
      <c r="B548" s="1"/>
      <c r="C548" s="1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2"/>
      <c r="V548" s="90"/>
      <c r="W548" s="87"/>
    </row>
    <row r="549" spans="1:23" ht="14.5" x14ac:dyDescent="0.35">
      <c r="A549" s="2"/>
      <c r="B549" s="1"/>
      <c r="C549" s="1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2"/>
      <c r="V549" s="90"/>
      <c r="W549" s="87"/>
    </row>
    <row r="550" spans="1:23" ht="14.5" x14ac:dyDescent="0.35">
      <c r="A550" s="2"/>
      <c r="B550" s="1"/>
      <c r="C550" s="1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2"/>
      <c r="V550" s="90"/>
      <c r="W550" s="87"/>
    </row>
    <row r="551" spans="1:23" ht="14.5" x14ac:dyDescent="0.35">
      <c r="A551" s="2"/>
      <c r="B551" s="1"/>
      <c r="C551" s="1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2"/>
      <c r="V551" s="90"/>
      <c r="W551" s="87"/>
    </row>
    <row r="552" spans="1:23" ht="14.5" x14ac:dyDescent="0.35">
      <c r="A552" s="2"/>
      <c r="B552" s="1"/>
      <c r="C552" s="1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2"/>
      <c r="V552" s="90"/>
      <c r="W552" s="87"/>
    </row>
    <row r="553" spans="1:23" ht="14.5" x14ac:dyDescent="0.35">
      <c r="A553" s="2"/>
      <c r="B553" s="1"/>
      <c r="C553" s="1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2"/>
      <c r="V553" s="90"/>
      <c r="W553" s="87"/>
    </row>
    <row r="554" spans="1:23" ht="14.5" x14ac:dyDescent="0.35">
      <c r="A554" s="2"/>
      <c r="B554" s="1"/>
      <c r="C554" s="1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2"/>
      <c r="V554" s="90"/>
      <c r="W554" s="87"/>
    </row>
    <row r="555" spans="1:23" ht="14.5" x14ac:dyDescent="0.35">
      <c r="A555" s="2"/>
      <c r="B555" s="1"/>
      <c r="C555" s="1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2"/>
      <c r="V555" s="90"/>
      <c r="W555" s="87"/>
    </row>
    <row r="556" spans="1:23" ht="14.5" x14ac:dyDescent="0.35">
      <c r="A556" s="2"/>
      <c r="B556" s="1"/>
      <c r="C556" s="1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2"/>
      <c r="V556" s="90"/>
      <c r="W556" s="87"/>
    </row>
    <row r="557" spans="1:23" ht="14.5" x14ac:dyDescent="0.35">
      <c r="A557" s="2"/>
      <c r="B557" s="1"/>
      <c r="C557" s="1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2"/>
      <c r="V557" s="90"/>
      <c r="W557" s="87"/>
    </row>
    <row r="558" spans="1:23" ht="14.5" x14ac:dyDescent="0.35">
      <c r="A558" s="2"/>
      <c r="B558" s="1"/>
      <c r="C558" s="1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2"/>
      <c r="V558" s="90"/>
      <c r="W558" s="87"/>
    </row>
    <row r="559" spans="1:23" ht="14.5" x14ac:dyDescent="0.35">
      <c r="A559" s="2"/>
      <c r="B559" s="1"/>
      <c r="C559" s="1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2"/>
      <c r="V559" s="90"/>
      <c r="W559" s="87"/>
    </row>
    <row r="560" spans="1:23" ht="14.5" x14ac:dyDescent="0.35">
      <c r="A560" s="2"/>
      <c r="B560" s="1"/>
      <c r="C560" s="1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2"/>
      <c r="V560" s="90"/>
      <c r="W560" s="87"/>
    </row>
    <row r="561" spans="1:23" ht="14.5" x14ac:dyDescent="0.35">
      <c r="A561" s="2"/>
      <c r="B561" s="1"/>
      <c r="C561" s="1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2"/>
      <c r="V561" s="90"/>
      <c r="W561" s="87"/>
    </row>
    <row r="562" spans="1:23" ht="14.5" x14ac:dyDescent="0.35">
      <c r="A562" s="2"/>
      <c r="B562" s="1"/>
      <c r="C562" s="1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2"/>
      <c r="V562" s="90"/>
      <c r="W562" s="87"/>
    </row>
    <row r="563" spans="1:23" ht="14.5" x14ac:dyDescent="0.35">
      <c r="A563" s="2"/>
      <c r="B563" s="1"/>
      <c r="C563" s="1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2"/>
      <c r="V563" s="90"/>
      <c r="W563" s="87"/>
    </row>
    <row r="564" spans="1:23" ht="14.5" x14ac:dyDescent="0.35">
      <c r="A564" s="2"/>
      <c r="B564" s="1"/>
      <c r="C564" s="1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2"/>
      <c r="V564" s="90"/>
      <c r="W564" s="87"/>
    </row>
    <row r="565" spans="1:23" ht="14.5" x14ac:dyDescent="0.35">
      <c r="A565" s="2"/>
      <c r="B565" s="1"/>
      <c r="C565" s="1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2"/>
      <c r="V565" s="90"/>
      <c r="W565" s="87"/>
    </row>
    <row r="566" spans="1:23" ht="14.5" x14ac:dyDescent="0.35">
      <c r="A566" s="2"/>
      <c r="B566" s="1"/>
      <c r="C566" s="1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2"/>
      <c r="V566" s="90"/>
      <c r="W566" s="87"/>
    </row>
    <row r="567" spans="1:23" ht="14.5" x14ac:dyDescent="0.35">
      <c r="A567" s="2"/>
      <c r="B567" s="1"/>
      <c r="C567" s="1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2"/>
      <c r="V567" s="90"/>
      <c r="W567" s="87"/>
    </row>
    <row r="568" spans="1:23" ht="14.5" x14ac:dyDescent="0.35">
      <c r="A568" s="2"/>
      <c r="B568" s="1"/>
      <c r="C568" s="1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2"/>
      <c r="V568" s="90"/>
      <c r="W568" s="87"/>
    </row>
    <row r="569" spans="1:23" ht="14.5" x14ac:dyDescent="0.35">
      <c r="A569" s="2"/>
      <c r="B569" s="1"/>
      <c r="C569" s="1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2"/>
      <c r="V569" s="90"/>
      <c r="W569" s="87"/>
    </row>
    <row r="570" spans="1:23" ht="14.5" x14ac:dyDescent="0.35">
      <c r="A570" s="2"/>
      <c r="B570" s="1"/>
      <c r="C570" s="1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2"/>
      <c r="V570" s="90"/>
      <c r="W570" s="87"/>
    </row>
    <row r="571" spans="1:23" ht="14.5" x14ac:dyDescent="0.35">
      <c r="A571" s="2"/>
      <c r="B571" s="1"/>
      <c r="C571" s="1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2"/>
      <c r="V571" s="90"/>
      <c r="W571" s="87"/>
    </row>
    <row r="572" spans="1:23" ht="14.5" x14ac:dyDescent="0.35">
      <c r="A572" s="2"/>
      <c r="B572" s="1"/>
      <c r="C572" s="1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2"/>
      <c r="V572" s="90"/>
      <c r="W572" s="87"/>
    </row>
    <row r="573" spans="1:23" ht="14.5" x14ac:dyDescent="0.35">
      <c r="A573" s="2"/>
      <c r="B573" s="1"/>
      <c r="C573" s="1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2"/>
      <c r="V573" s="90"/>
      <c r="W573" s="87"/>
    </row>
    <row r="574" spans="1:23" ht="14.5" x14ac:dyDescent="0.35">
      <c r="A574" s="2"/>
      <c r="B574" s="1"/>
      <c r="C574" s="1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2"/>
      <c r="V574" s="90"/>
      <c r="W574" s="87"/>
    </row>
    <row r="575" spans="1:23" ht="14.5" x14ac:dyDescent="0.35">
      <c r="A575" s="2"/>
      <c r="B575" s="1"/>
      <c r="C575" s="1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2"/>
      <c r="V575" s="90"/>
      <c r="W575" s="87"/>
    </row>
    <row r="576" spans="1:23" ht="14.5" x14ac:dyDescent="0.35">
      <c r="A576" s="2"/>
      <c r="B576" s="1"/>
      <c r="C576" s="1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2"/>
      <c r="V576" s="90"/>
      <c r="W576" s="87"/>
    </row>
    <row r="577" spans="1:23" ht="14.5" x14ac:dyDescent="0.35">
      <c r="A577" s="2"/>
      <c r="B577" s="1"/>
      <c r="C577" s="1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2"/>
      <c r="V577" s="90"/>
      <c r="W577" s="87"/>
    </row>
    <row r="578" spans="1:23" ht="14.5" x14ac:dyDescent="0.35">
      <c r="A578" s="2"/>
      <c r="B578" s="1"/>
      <c r="C578" s="1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2"/>
      <c r="V578" s="90"/>
      <c r="W578" s="87"/>
    </row>
    <row r="579" spans="1:23" ht="14.5" x14ac:dyDescent="0.35">
      <c r="A579" s="2"/>
      <c r="B579" s="1"/>
      <c r="C579" s="1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2"/>
      <c r="V579" s="90"/>
      <c r="W579" s="87"/>
    </row>
    <row r="580" spans="1:23" ht="14.5" x14ac:dyDescent="0.35">
      <c r="A580" s="2"/>
      <c r="B580" s="1"/>
      <c r="C580" s="1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2"/>
      <c r="V580" s="90"/>
      <c r="W580" s="87"/>
    </row>
    <row r="581" spans="1:23" ht="14.5" x14ac:dyDescent="0.35">
      <c r="A581" s="2"/>
      <c r="B581" s="1"/>
      <c r="C581" s="1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2"/>
      <c r="V581" s="90"/>
      <c r="W581" s="87"/>
    </row>
    <row r="582" spans="1:23" ht="14.5" x14ac:dyDescent="0.35">
      <c r="A582" s="2"/>
      <c r="B582" s="1"/>
      <c r="C582" s="1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2"/>
      <c r="V582" s="90"/>
      <c r="W582" s="87"/>
    </row>
    <row r="583" spans="1:23" ht="14.5" x14ac:dyDescent="0.35">
      <c r="A583" s="2"/>
      <c r="B583" s="1"/>
      <c r="C583" s="1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2"/>
      <c r="V583" s="90"/>
      <c r="W583" s="87"/>
    </row>
    <row r="584" spans="1:23" ht="14.5" x14ac:dyDescent="0.35">
      <c r="A584" s="2"/>
      <c r="B584" s="1"/>
      <c r="C584" s="1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2"/>
      <c r="V584" s="90"/>
      <c r="W584" s="87"/>
    </row>
    <row r="585" spans="1:23" ht="14.5" x14ac:dyDescent="0.35">
      <c r="A585" s="2"/>
      <c r="B585" s="1"/>
      <c r="C585" s="1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2"/>
      <c r="V585" s="90"/>
      <c r="W585" s="87"/>
    </row>
    <row r="586" spans="1:23" ht="14.5" x14ac:dyDescent="0.35">
      <c r="A586" s="2"/>
      <c r="B586" s="1"/>
      <c r="C586" s="1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2"/>
      <c r="V586" s="90"/>
      <c r="W586" s="87"/>
    </row>
    <row r="587" spans="1:23" ht="14.5" x14ac:dyDescent="0.35">
      <c r="A587" s="2"/>
      <c r="B587" s="1"/>
      <c r="C587" s="1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2"/>
      <c r="V587" s="90"/>
      <c r="W587" s="87"/>
    </row>
    <row r="588" spans="1:23" ht="14.5" x14ac:dyDescent="0.35">
      <c r="A588" s="2"/>
      <c r="B588" s="1"/>
      <c r="C588" s="1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2"/>
      <c r="V588" s="90"/>
      <c r="W588" s="87"/>
    </row>
    <row r="589" spans="1:23" ht="14.5" x14ac:dyDescent="0.35">
      <c r="A589" s="2"/>
      <c r="B589" s="1"/>
      <c r="C589" s="1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2"/>
      <c r="V589" s="90"/>
      <c r="W589" s="87"/>
    </row>
    <row r="590" spans="1:23" ht="14.5" x14ac:dyDescent="0.35">
      <c r="A590" s="2"/>
      <c r="B590" s="1"/>
      <c r="C590" s="1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2"/>
      <c r="V590" s="90"/>
      <c r="W590" s="87"/>
    </row>
    <row r="591" spans="1:23" ht="14.5" x14ac:dyDescent="0.35">
      <c r="A591" s="2"/>
      <c r="B591" s="1"/>
      <c r="C591" s="1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2"/>
      <c r="V591" s="90"/>
      <c r="W591" s="87"/>
    </row>
    <row r="592" spans="1:23" ht="14.5" x14ac:dyDescent="0.35">
      <c r="A592" s="2"/>
      <c r="B592" s="1"/>
      <c r="C592" s="1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2"/>
      <c r="V592" s="90"/>
      <c r="W592" s="87"/>
    </row>
    <row r="593" spans="1:23" ht="14.5" x14ac:dyDescent="0.35">
      <c r="A593" s="2"/>
      <c r="B593" s="1"/>
      <c r="C593" s="1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2"/>
      <c r="V593" s="90"/>
      <c r="W593" s="87"/>
    </row>
    <row r="594" spans="1:23" ht="14.5" x14ac:dyDescent="0.35">
      <c r="A594" s="2"/>
      <c r="B594" s="1"/>
      <c r="C594" s="1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2"/>
      <c r="V594" s="90"/>
      <c r="W594" s="87"/>
    </row>
    <row r="595" spans="1:23" ht="14.5" x14ac:dyDescent="0.35">
      <c r="A595" s="2"/>
      <c r="B595" s="1"/>
      <c r="C595" s="1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2"/>
      <c r="V595" s="90"/>
      <c r="W595" s="87"/>
    </row>
    <row r="596" spans="1:23" ht="14.5" x14ac:dyDescent="0.35">
      <c r="A596" s="2"/>
      <c r="B596" s="1"/>
      <c r="C596" s="1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2"/>
      <c r="V596" s="90"/>
      <c r="W596" s="87"/>
    </row>
    <row r="597" spans="1:23" ht="14.5" x14ac:dyDescent="0.35">
      <c r="A597" s="2"/>
      <c r="B597" s="1"/>
      <c r="C597" s="1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2"/>
      <c r="V597" s="90"/>
      <c r="W597" s="87"/>
    </row>
    <row r="598" spans="1:23" ht="14.5" x14ac:dyDescent="0.35">
      <c r="A598" s="2"/>
      <c r="B598" s="1"/>
      <c r="C598" s="1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2"/>
      <c r="V598" s="90"/>
      <c r="W598" s="87"/>
    </row>
    <row r="599" spans="1:23" ht="14.5" x14ac:dyDescent="0.35">
      <c r="A599" s="2"/>
      <c r="B599" s="1"/>
      <c r="C599" s="1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2"/>
      <c r="V599" s="90"/>
      <c r="W599" s="87"/>
    </row>
    <row r="600" spans="1:23" ht="14.5" x14ac:dyDescent="0.35">
      <c r="A600" s="2"/>
      <c r="B600" s="1"/>
      <c r="C600" s="1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2"/>
      <c r="V600" s="90"/>
      <c r="W600" s="87"/>
    </row>
    <row r="601" spans="1:23" ht="14.5" x14ac:dyDescent="0.35">
      <c r="A601" s="2"/>
      <c r="B601" s="1"/>
      <c r="C601" s="1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2"/>
      <c r="V601" s="90"/>
      <c r="W601" s="87"/>
    </row>
    <row r="602" spans="1:23" ht="14.5" x14ac:dyDescent="0.35">
      <c r="A602" s="2"/>
      <c r="B602" s="1"/>
      <c r="C602" s="1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2"/>
      <c r="V602" s="90"/>
      <c r="W602" s="87"/>
    </row>
    <row r="603" spans="1:23" ht="14.5" x14ac:dyDescent="0.35">
      <c r="A603" s="2"/>
      <c r="B603" s="1"/>
      <c r="C603" s="1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2"/>
      <c r="V603" s="90"/>
      <c r="W603" s="87"/>
    </row>
    <row r="604" spans="1:23" ht="14.5" x14ac:dyDescent="0.35">
      <c r="A604" s="2"/>
      <c r="B604" s="1"/>
      <c r="C604" s="1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2"/>
      <c r="V604" s="90"/>
      <c r="W604" s="87"/>
    </row>
    <row r="605" spans="1:23" ht="14.5" x14ac:dyDescent="0.35">
      <c r="A605" s="2"/>
      <c r="B605" s="1"/>
      <c r="C605" s="1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2"/>
      <c r="V605" s="90"/>
      <c r="W605" s="87"/>
    </row>
    <row r="606" spans="1:23" ht="14.5" x14ac:dyDescent="0.35">
      <c r="A606" s="2"/>
      <c r="B606" s="1"/>
      <c r="C606" s="1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2"/>
      <c r="V606" s="90"/>
      <c r="W606" s="87"/>
    </row>
    <row r="607" spans="1:23" ht="14.5" x14ac:dyDescent="0.35">
      <c r="A607" s="2"/>
      <c r="B607" s="1"/>
      <c r="C607" s="1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2"/>
      <c r="V607" s="90"/>
      <c r="W607" s="87"/>
    </row>
    <row r="608" spans="1:23" ht="14.5" x14ac:dyDescent="0.35">
      <c r="A608" s="2"/>
      <c r="B608" s="1"/>
      <c r="C608" s="1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2"/>
      <c r="V608" s="90"/>
      <c r="W608" s="87"/>
    </row>
    <row r="609" spans="1:23" ht="14.5" x14ac:dyDescent="0.35">
      <c r="A609" s="2"/>
      <c r="B609" s="1"/>
      <c r="C609" s="1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2"/>
      <c r="V609" s="90"/>
      <c r="W609" s="87"/>
    </row>
    <row r="610" spans="1:23" ht="14.5" x14ac:dyDescent="0.35">
      <c r="A610" s="2"/>
      <c r="B610" s="1"/>
      <c r="C610" s="1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2"/>
      <c r="V610" s="90"/>
      <c r="W610" s="87"/>
    </row>
    <row r="611" spans="1:23" ht="14.5" x14ac:dyDescent="0.35">
      <c r="A611" s="2"/>
      <c r="B611" s="1"/>
      <c r="C611" s="1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2"/>
      <c r="V611" s="90"/>
      <c r="W611" s="87"/>
    </row>
    <row r="612" spans="1:23" ht="14.5" x14ac:dyDescent="0.35">
      <c r="A612" s="2"/>
      <c r="B612" s="1"/>
      <c r="C612" s="1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2"/>
      <c r="V612" s="90"/>
      <c r="W612" s="87"/>
    </row>
    <row r="613" spans="1:23" ht="14.5" x14ac:dyDescent="0.35">
      <c r="A613" s="2"/>
      <c r="B613" s="1"/>
      <c r="C613" s="1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2"/>
      <c r="V613" s="90"/>
      <c r="W613" s="87"/>
    </row>
    <row r="614" spans="1:23" ht="14.5" x14ac:dyDescent="0.35">
      <c r="A614" s="2"/>
      <c r="B614" s="1"/>
      <c r="C614" s="1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2"/>
      <c r="V614" s="90"/>
      <c r="W614" s="87"/>
    </row>
    <row r="615" spans="1:23" ht="14.5" x14ac:dyDescent="0.35">
      <c r="A615" s="2"/>
      <c r="B615" s="1"/>
      <c r="C615" s="1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2"/>
      <c r="V615" s="90"/>
      <c r="W615" s="87"/>
    </row>
    <row r="616" spans="1:23" ht="14.5" x14ac:dyDescent="0.35">
      <c r="A616" s="2"/>
      <c r="B616" s="1"/>
      <c r="C616" s="1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2"/>
      <c r="V616" s="90"/>
      <c r="W616" s="87"/>
    </row>
    <row r="617" spans="1:23" ht="14.5" x14ac:dyDescent="0.35">
      <c r="A617" s="2"/>
      <c r="B617" s="1"/>
      <c r="C617" s="1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2"/>
      <c r="V617" s="90"/>
      <c r="W617" s="87"/>
    </row>
    <row r="618" spans="1:23" ht="14.5" x14ac:dyDescent="0.35">
      <c r="A618" s="2"/>
      <c r="B618" s="1"/>
      <c r="C618" s="1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2"/>
      <c r="V618" s="90"/>
      <c r="W618" s="87"/>
    </row>
    <row r="619" spans="1:23" ht="14.5" x14ac:dyDescent="0.35">
      <c r="A619" s="2"/>
      <c r="B619" s="1"/>
      <c r="C619" s="1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2"/>
      <c r="V619" s="90"/>
      <c r="W619" s="87"/>
    </row>
    <row r="620" spans="1:23" ht="14.5" x14ac:dyDescent="0.35">
      <c r="A620" s="2"/>
      <c r="B620" s="1"/>
      <c r="C620" s="1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2"/>
      <c r="V620" s="90"/>
      <c r="W620" s="87"/>
    </row>
    <row r="621" spans="1:23" ht="14.5" x14ac:dyDescent="0.35">
      <c r="A621" s="2"/>
      <c r="B621" s="1"/>
      <c r="C621" s="1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2"/>
      <c r="V621" s="90"/>
      <c r="W621" s="87"/>
    </row>
    <row r="622" spans="1:23" ht="14.5" x14ac:dyDescent="0.35">
      <c r="A622" s="2"/>
      <c r="B622" s="1"/>
      <c r="C622" s="1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2"/>
      <c r="V622" s="90"/>
      <c r="W622" s="87"/>
    </row>
    <row r="623" spans="1:23" ht="14.5" x14ac:dyDescent="0.35">
      <c r="A623" s="2"/>
      <c r="B623" s="1"/>
      <c r="C623" s="1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2"/>
      <c r="V623" s="90"/>
      <c r="W623" s="87"/>
    </row>
    <row r="624" spans="1:23" ht="14.5" x14ac:dyDescent="0.35">
      <c r="A624" s="2"/>
      <c r="B624" s="1"/>
      <c r="C624" s="1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2"/>
      <c r="V624" s="90"/>
      <c r="W624" s="87"/>
    </row>
    <row r="625" spans="1:23" ht="14.5" x14ac:dyDescent="0.35">
      <c r="A625" s="2"/>
      <c r="B625" s="1"/>
      <c r="C625" s="1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2"/>
      <c r="V625" s="90"/>
      <c r="W625" s="87"/>
    </row>
    <row r="626" spans="1:23" ht="14.5" x14ac:dyDescent="0.35">
      <c r="A626" s="2"/>
      <c r="B626" s="1"/>
      <c r="C626" s="1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2"/>
      <c r="V626" s="90"/>
      <c r="W626" s="87"/>
    </row>
    <row r="627" spans="1:23" ht="14.5" x14ac:dyDescent="0.35">
      <c r="A627" s="2"/>
      <c r="B627" s="1"/>
      <c r="C627" s="1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2"/>
      <c r="V627" s="90"/>
      <c r="W627" s="87"/>
    </row>
    <row r="628" spans="1:23" ht="14.5" x14ac:dyDescent="0.35">
      <c r="A628" s="2"/>
      <c r="B628" s="1"/>
      <c r="C628" s="1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2"/>
      <c r="V628" s="90"/>
      <c r="W628" s="87"/>
    </row>
    <row r="629" spans="1:23" ht="14.5" x14ac:dyDescent="0.35">
      <c r="A629" s="2"/>
      <c r="B629" s="1"/>
      <c r="C629" s="1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2"/>
      <c r="V629" s="90"/>
      <c r="W629" s="87"/>
    </row>
    <row r="630" spans="1:23" ht="14.5" x14ac:dyDescent="0.35">
      <c r="A630" s="2"/>
      <c r="B630" s="1"/>
      <c r="C630" s="1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2"/>
      <c r="V630" s="90"/>
      <c r="W630" s="87"/>
    </row>
    <row r="631" spans="1:23" ht="14.5" x14ac:dyDescent="0.35">
      <c r="A631" s="2"/>
      <c r="B631" s="1"/>
      <c r="C631" s="1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2"/>
      <c r="V631" s="90"/>
      <c r="W631" s="87"/>
    </row>
    <row r="632" spans="1:23" ht="14.5" x14ac:dyDescent="0.35">
      <c r="A632" s="2"/>
      <c r="B632" s="1"/>
      <c r="C632" s="1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2"/>
      <c r="V632" s="90"/>
      <c r="W632" s="87"/>
    </row>
    <row r="633" spans="1:23" ht="14.5" x14ac:dyDescent="0.35">
      <c r="A633" s="2"/>
      <c r="B633" s="1"/>
      <c r="C633" s="1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2"/>
      <c r="V633" s="90"/>
      <c r="W633" s="87"/>
    </row>
    <row r="634" spans="1:23" ht="14.5" x14ac:dyDescent="0.35">
      <c r="A634" s="2"/>
      <c r="B634" s="1"/>
      <c r="C634" s="1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2"/>
      <c r="V634" s="90"/>
      <c r="W634" s="87"/>
    </row>
    <row r="635" spans="1:23" ht="14.5" x14ac:dyDescent="0.35">
      <c r="A635" s="2"/>
      <c r="B635" s="1"/>
      <c r="C635" s="1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2"/>
      <c r="V635" s="90"/>
      <c r="W635" s="87"/>
    </row>
    <row r="636" spans="1:23" ht="14.5" x14ac:dyDescent="0.35">
      <c r="A636" s="2"/>
      <c r="B636" s="1"/>
      <c r="C636" s="1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2"/>
      <c r="V636" s="90"/>
      <c r="W636" s="87"/>
    </row>
    <row r="637" spans="1:23" ht="14.5" x14ac:dyDescent="0.35">
      <c r="A637" s="2"/>
      <c r="B637" s="1"/>
      <c r="C637" s="1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2"/>
      <c r="V637" s="90"/>
      <c r="W637" s="87"/>
    </row>
    <row r="638" spans="1:23" ht="14.5" x14ac:dyDescent="0.35">
      <c r="A638" s="2"/>
      <c r="B638" s="1"/>
      <c r="C638" s="1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2"/>
      <c r="V638" s="90"/>
      <c r="W638" s="87"/>
    </row>
    <row r="639" spans="1:23" ht="14.5" x14ac:dyDescent="0.35">
      <c r="A639" s="2"/>
      <c r="B639" s="1"/>
      <c r="C639" s="1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2"/>
      <c r="V639" s="90"/>
      <c r="W639" s="87"/>
    </row>
    <row r="640" spans="1:23" ht="14.5" x14ac:dyDescent="0.35">
      <c r="A640" s="2"/>
      <c r="B640" s="1"/>
      <c r="C640" s="1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2"/>
      <c r="V640" s="90"/>
      <c r="W640" s="87"/>
    </row>
    <row r="641" spans="1:23" ht="14.5" x14ac:dyDescent="0.35">
      <c r="A641" s="2"/>
      <c r="B641" s="1"/>
      <c r="C641" s="1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2"/>
      <c r="V641" s="90"/>
      <c r="W641" s="87"/>
    </row>
    <row r="642" spans="1:23" ht="14.5" x14ac:dyDescent="0.35">
      <c r="A642" s="2"/>
      <c r="B642" s="1"/>
      <c r="C642" s="1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2"/>
      <c r="V642" s="90"/>
      <c r="W642" s="87"/>
    </row>
    <row r="643" spans="1:23" ht="14.5" x14ac:dyDescent="0.35">
      <c r="A643" s="2"/>
      <c r="B643" s="1"/>
      <c r="C643" s="1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2"/>
      <c r="V643" s="90"/>
      <c r="W643" s="87"/>
    </row>
    <row r="644" spans="1:23" ht="14.5" x14ac:dyDescent="0.35">
      <c r="A644" s="2"/>
      <c r="B644" s="1"/>
      <c r="C644" s="1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2"/>
      <c r="V644" s="90"/>
      <c r="W644" s="87"/>
    </row>
    <row r="645" spans="1:23" ht="14.5" x14ac:dyDescent="0.35">
      <c r="A645" s="2"/>
      <c r="B645" s="1"/>
      <c r="C645" s="1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2"/>
      <c r="V645" s="90"/>
      <c r="W645" s="87"/>
    </row>
    <row r="646" spans="1:23" ht="14.5" x14ac:dyDescent="0.35">
      <c r="A646" s="2"/>
      <c r="B646" s="1"/>
      <c r="C646" s="1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2"/>
      <c r="V646" s="90"/>
      <c r="W646" s="87"/>
    </row>
    <row r="647" spans="1:23" ht="14.5" x14ac:dyDescent="0.35">
      <c r="A647" s="2"/>
      <c r="B647" s="1"/>
      <c r="C647" s="1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2"/>
      <c r="V647" s="90"/>
      <c r="W647" s="87"/>
    </row>
    <row r="648" spans="1:23" ht="14.5" x14ac:dyDescent="0.35">
      <c r="A648" s="2"/>
      <c r="B648" s="1"/>
      <c r="C648" s="1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2"/>
      <c r="V648" s="90"/>
      <c r="W648" s="87"/>
    </row>
    <row r="649" spans="1:23" ht="14.5" x14ac:dyDescent="0.35">
      <c r="A649" s="2"/>
      <c r="B649" s="1"/>
      <c r="C649" s="1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2"/>
      <c r="V649" s="90"/>
      <c r="W649" s="87"/>
    </row>
    <row r="650" spans="1:23" ht="14.5" x14ac:dyDescent="0.35">
      <c r="A650" s="2"/>
      <c r="B650" s="1"/>
      <c r="C650" s="1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2"/>
      <c r="V650" s="90"/>
      <c r="W650" s="87"/>
    </row>
    <row r="651" spans="1:23" ht="14.5" x14ac:dyDescent="0.35">
      <c r="A651" s="2"/>
      <c r="B651" s="1"/>
      <c r="C651" s="1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2"/>
      <c r="V651" s="90"/>
      <c r="W651" s="87"/>
    </row>
    <row r="652" spans="1:23" ht="14.5" x14ac:dyDescent="0.35">
      <c r="A652" s="2"/>
      <c r="B652" s="1"/>
      <c r="C652" s="1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2"/>
      <c r="V652" s="90"/>
      <c r="W652" s="87"/>
    </row>
    <row r="653" spans="1:23" ht="14.5" x14ac:dyDescent="0.35">
      <c r="A653" s="2"/>
      <c r="B653" s="1"/>
      <c r="C653" s="1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2"/>
      <c r="V653" s="90"/>
      <c r="W653" s="87"/>
    </row>
    <row r="654" spans="1:23" ht="14.5" x14ac:dyDescent="0.35">
      <c r="A654" s="2"/>
      <c r="B654" s="1"/>
      <c r="C654" s="1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2"/>
      <c r="V654" s="90"/>
      <c r="W654" s="87"/>
    </row>
    <row r="655" spans="1:23" ht="14.5" x14ac:dyDescent="0.35">
      <c r="A655" s="2"/>
      <c r="B655" s="1"/>
      <c r="C655" s="1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2"/>
      <c r="V655" s="90"/>
      <c r="W655" s="87"/>
    </row>
    <row r="656" spans="1:23" ht="14.5" x14ac:dyDescent="0.35">
      <c r="A656" s="2"/>
      <c r="B656" s="1"/>
      <c r="C656" s="1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2"/>
      <c r="V656" s="90"/>
      <c r="W656" s="87"/>
    </row>
    <row r="657" spans="1:23" ht="14.5" x14ac:dyDescent="0.35">
      <c r="A657" s="2"/>
      <c r="B657" s="1"/>
      <c r="C657" s="1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2"/>
      <c r="V657" s="90"/>
      <c r="W657" s="87"/>
    </row>
    <row r="658" spans="1:23" ht="14.5" x14ac:dyDescent="0.35">
      <c r="A658" s="2"/>
      <c r="B658" s="1"/>
      <c r="C658" s="1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2"/>
      <c r="V658" s="90"/>
      <c r="W658" s="87"/>
    </row>
    <row r="659" spans="1:23" ht="14.5" x14ac:dyDescent="0.35">
      <c r="A659" s="2"/>
      <c r="B659" s="1"/>
      <c r="C659" s="1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2"/>
      <c r="V659" s="90"/>
      <c r="W659" s="87"/>
    </row>
    <row r="660" spans="1:23" ht="14.5" x14ac:dyDescent="0.35">
      <c r="A660" s="2"/>
      <c r="B660" s="1"/>
      <c r="C660" s="1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2"/>
      <c r="V660" s="90"/>
      <c r="W660" s="87"/>
    </row>
    <row r="661" spans="1:23" ht="14.5" x14ac:dyDescent="0.35">
      <c r="A661" s="2"/>
      <c r="B661" s="1"/>
      <c r="C661" s="1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2"/>
      <c r="V661" s="90"/>
      <c r="W661" s="87"/>
    </row>
    <row r="662" spans="1:23" ht="14.5" x14ac:dyDescent="0.35">
      <c r="A662" s="2"/>
      <c r="B662" s="1"/>
      <c r="C662" s="1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2"/>
      <c r="V662" s="90"/>
      <c r="W662" s="87"/>
    </row>
    <row r="663" spans="1:23" ht="14.5" x14ac:dyDescent="0.35">
      <c r="A663" s="2"/>
      <c r="B663" s="1"/>
      <c r="C663" s="1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2"/>
      <c r="V663" s="90"/>
      <c r="W663" s="87"/>
    </row>
    <row r="664" spans="1:23" ht="14.5" x14ac:dyDescent="0.35">
      <c r="A664" s="2"/>
      <c r="B664" s="1"/>
      <c r="C664" s="1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2"/>
      <c r="V664" s="90"/>
      <c r="W664" s="87"/>
    </row>
    <row r="665" spans="1:23" ht="14.5" x14ac:dyDescent="0.35">
      <c r="A665" s="2"/>
      <c r="B665" s="1"/>
      <c r="C665" s="1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2"/>
      <c r="V665" s="90"/>
      <c r="W665" s="87"/>
    </row>
    <row r="666" spans="1:23" ht="14.5" x14ac:dyDescent="0.35">
      <c r="A666" s="2"/>
      <c r="B666" s="1"/>
      <c r="C666" s="1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2"/>
      <c r="V666" s="90"/>
      <c r="W666" s="87"/>
    </row>
    <row r="667" spans="1:23" ht="14.5" x14ac:dyDescent="0.35">
      <c r="A667" s="2"/>
      <c r="B667" s="1"/>
      <c r="C667" s="1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2"/>
      <c r="V667" s="90"/>
      <c r="W667" s="87"/>
    </row>
    <row r="668" spans="1:23" ht="14.5" x14ac:dyDescent="0.35">
      <c r="A668" s="2"/>
      <c r="B668" s="1"/>
      <c r="C668" s="1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2"/>
      <c r="V668" s="90"/>
      <c r="W668" s="87"/>
    </row>
    <row r="669" spans="1:23" ht="14.5" x14ac:dyDescent="0.35">
      <c r="A669" s="2"/>
      <c r="B669" s="1"/>
      <c r="C669" s="1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2"/>
      <c r="V669" s="90"/>
      <c r="W669" s="87"/>
    </row>
    <row r="670" spans="1:23" ht="14.5" x14ac:dyDescent="0.35">
      <c r="A670" s="2"/>
      <c r="B670" s="1"/>
      <c r="C670" s="1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2"/>
      <c r="V670" s="90"/>
      <c r="W670" s="87"/>
    </row>
    <row r="671" spans="1:23" ht="14.5" x14ac:dyDescent="0.35">
      <c r="A671" s="2"/>
      <c r="B671" s="1"/>
      <c r="C671" s="1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2"/>
      <c r="V671" s="90"/>
      <c r="W671" s="87"/>
    </row>
    <row r="672" spans="1:23" ht="14.5" x14ac:dyDescent="0.35">
      <c r="A672" s="2"/>
      <c r="B672" s="1"/>
      <c r="C672" s="1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2"/>
      <c r="V672" s="90"/>
      <c r="W672" s="87"/>
    </row>
    <row r="673" spans="1:23" ht="14.5" x14ac:dyDescent="0.35">
      <c r="A673" s="2"/>
      <c r="B673" s="1"/>
      <c r="C673" s="1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2"/>
      <c r="V673" s="90"/>
      <c r="W673" s="87"/>
    </row>
    <row r="674" spans="1:23" ht="14.5" x14ac:dyDescent="0.35">
      <c r="A674" s="2"/>
      <c r="B674" s="1"/>
      <c r="C674" s="1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2"/>
      <c r="V674" s="90"/>
      <c r="W674" s="87"/>
    </row>
    <row r="675" spans="1:23" ht="14.5" x14ac:dyDescent="0.35">
      <c r="A675" s="2"/>
      <c r="B675" s="1"/>
      <c r="C675" s="1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2"/>
      <c r="V675" s="90"/>
      <c r="W675" s="87"/>
    </row>
    <row r="676" spans="1:23" ht="14.5" x14ac:dyDescent="0.35">
      <c r="A676" s="2"/>
      <c r="B676" s="1"/>
      <c r="C676" s="1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2"/>
      <c r="V676" s="90"/>
      <c r="W676" s="87"/>
    </row>
    <row r="677" spans="1:23" ht="14.5" x14ac:dyDescent="0.35">
      <c r="A677" s="2"/>
      <c r="B677" s="1"/>
      <c r="C677" s="1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2"/>
      <c r="V677" s="90"/>
      <c r="W677" s="87"/>
    </row>
    <row r="678" spans="1:23" ht="14.5" x14ac:dyDescent="0.35">
      <c r="A678" s="2"/>
      <c r="B678" s="1"/>
      <c r="C678" s="1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2"/>
      <c r="V678" s="90"/>
      <c r="W678" s="87"/>
    </row>
    <row r="679" spans="1:23" ht="14.5" x14ac:dyDescent="0.35">
      <c r="A679" s="2"/>
      <c r="B679" s="1"/>
      <c r="C679" s="1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2"/>
      <c r="V679" s="90"/>
      <c r="W679" s="87"/>
    </row>
    <row r="680" spans="1:23" ht="14.5" x14ac:dyDescent="0.35">
      <c r="A680" s="2"/>
      <c r="B680" s="1"/>
      <c r="C680" s="1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2"/>
      <c r="V680" s="90"/>
      <c r="W680" s="87"/>
    </row>
    <row r="681" spans="1:23" ht="14.5" x14ac:dyDescent="0.35">
      <c r="A681" s="2"/>
      <c r="B681" s="1"/>
      <c r="C681" s="1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2"/>
      <c r="V681" s="90"/>
      <c r="W681" s="87"/>
    </row>
    <row r="682" spans="1:23" ht="14.5" x14ac:dyDescent="0.35">
      <c r="A682" s="2"/>
      <c r="B682" s="1"/>
      <c r="C682" s="1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2"/>
      <c r="V682" s="90"/>
      <c r="W682" s="87"/>
    </row>
    <row r="683" spans="1:23" ht="14.5" x14ac:dyDescent="0.35">
      <c r="A683" s="2"/>
      <c r="B683" s="1"/>
      <c r="C683" s="1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2"/>
      <c r="V683" s="90"/>
      <c r="W683" s="87"/>
    </row>
    <row r="684" spans="1:23" ht="14.5" x14ac:dyDescent="0.35">
      <c r="A684" s="2"/>
      <c r="B684" s="1"/>
      <c r="C684" s="1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2"/>
      <c r="V684" s="90"/>
      <c r="W684" s="87"/>
    </row>
    <row r="685" spans="1:23" ht="14.5" x14ac:dyDescent="0.35">
      <c r="A685" s="2"/>
      <c r="B685" s="1"/>
      <c r="C685" s="1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2"/>
      <c r="V685" s="90"/>
      <c r="W685" s="87"/>
    </row>
    <row r="686" spans="1:23" ht="14.5" x14ac:dyDescent="0.35">
      <c r="A686" s="2"/>
      <c r="B686" s="1"/>
      <c r="C686" s="1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2"/>
      <c r="V686" s="90"/>
      <c r="W686" s="87"/>
    </row>
    <row r="687" spans="1:23" ht="14.5" x14ac:dyDescent="0.35">
      <c r="A687" s="2"/>
      <c r="B687" s="1"/>
      <c r="C687" s="1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2"/>
      <c r="V687" s="90"/>
      <c r="W687" s="87"/>
    </row>
    <row r="688" spans="1:23" ht="14.5" x14ac:dyDescent="0.35">
      <c r="A688" s="2"/>
      <c r="B688" s="1"/>
      <c r="C688" s="1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2"/>
      <c r="V688" s="90"/>
      <c r="W688" s="87"/>
    </row>
    <row r="689" spans="1:23" ht="14.5" x14ac:dyDescent="0.35">
      <c r="A689" s="2"/>
      <c r="B689" s="1"/>
      <c r="C689" s="1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2"/>
      <c r="V689" s="90"/>
      <c r="W689" s="87"/>
    </row>
    <row r="690" spans="1:23" ht="14.5" x14ac:dyDescent="0.35">
      <c r="A690" s="2"/>
      <c r="B690" s="1"/>
      <c r="C690" s="1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2"/>
      <c r="V690" s="90"/>
      <c r="W690" s="87"/>
    </row>
    <row r="691" spans="1:23" ht="14.5" x14ac:dyDescent="0.35">
      <c r="A691" s="2"/>
      <c r="B691" s="1"/>
      <c r="C691" s="1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2"/>
      <c r="V691" s="90"/>
      <c r="W691" s="87"/>
    </row>
    <row r="692" spans="1:23" ht="14.5" x14ac:dyDescent="0.35">
      <c r="A692" s="2"/>
      <c r="B692" s="1"/>
      <c r="C692" s="1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2"/>
      <c r="V692" s="90"/>
      <c r="W692" s="87"/>
    </row>
    <row r="693" spans="1:23" ht="14.5" x14ac:dyDescent="0.35">
      <c r="A693" s="2"/>
      <c r="B693" s="1"/>
      <c r="C693" s="1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2"/>
      <c r="V693" s="90"/>
      <c r="W693" s="87"/>
    </row>
    <row r="694" spans="1:23" ht="14.5" x14ac:dyDescent="0.35">
      <c r="A694" s="2"/>
      <c r="B694" s="1"/>
      <c r="C694" s="1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2"/>
      <c r="V694" s="90"/>
      <c r="W694" s="87"/>
    </row>
    <row r="695" spans="1:23" ht="14.5" x14ac:dyDescent="0.35">
      <c r="A695" s="2"/>
      <c r="B695" s="1"/>
      <c r="C695" s="1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2"/>
      <c r="V695" s="90"/>
      <c r="W695" s="87"/>
    </row>
    <row r="696" spans="1:23" ht="14.5" x14ac:dyDescent="0.35">
      <c r="A696" s="2"/>
      <c r="B696" s="1"/>
      <c r="C696" s="1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2"/>
      <c r="V696" s="90"/>
      <c r="W696" s="87"/>
    </row>
    <row r="697" spans="1:23" ht="14.5" x14ac:dyDescent="0.35">
      <c r="A697" s="2"/>
      <c r="B697" s="1"/>
      <c r="C697" s="1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2"/>
      <c r="V697" s="90"/>
      <c r="W697" s="87"/>
    </row>
    <row r="698" spans="1:23" ht="14.5" x14ac:dyDescent="0.35">
      <c r="A698" s="2"/>
      <c r="B698" s="1"/>
      <c r="C698" s="1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2"/>
      <c r="V698" s="90"/>
      <c r="W698" s="87"/>
    </row>
    <row r="699" spans="1:23" ht="14.5" x14ac:dyDescent="0.35">
      <c r="A699" s="2"/>
      <c r="B699" s="1"/>
      <c r="C699" s="1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2"/>
      <c r="V699" s="90"/>
      <c r="W699" s="87"/>
    </row>
    <row r="700" spans="1:23" ht="14.5" x14ac:dyDescent="0.35">
      <c r="A700" s="2"/>
      <c r="B700" s="1"/>
      <c r="C700" s="1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2"/>
      <c r="V700" s="90"/>
      <c r="W700" s="87"/>
    </row>
    <row r="701" spans="1:23" ht="14.5" x14ac:dyDescent="0.35">
      <c r="A701" s="2"/>
      <c r="B701" s="1"/>
      <c r="C701" s="1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2"/>
      <c r="V701" s="90"/>
      <c r="W701" s="87"/>
    </row>
    <row r="702" spans="1:23" ht="14.5" x14ac:dyDescent="0.35">
      <c r="A702" s="2"/>
      <c r="B702" s="1"/>
      <c r="C702" s="1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2"/>
      <c r="V702" s="90"/>
      <c r="W702" s="87"/>
    </row>
    <row r="703" spans="1:23" ht="14.5" x14ac:dyDescent="0.35">
      <c r="A703" s="2"/>
      <c r="B703" s="1"/>
      <c r="C703" s="1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2"/>
      <c r="V703" s="90"/>
      <c r="W703" s="87"/>
    </row>
    <row r="704" spans="1:23" ht="14.5" x14ac:dyDescent="0.35">
      <c r="A704" s="2"/>
      <c r="B704" s="1"/>
      <c r="C704" s="1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2"/>
      <c r="V704" s="90"/>
      <c r="W704" s="87"/>
    </row>
    <row r="705" spans="1:23" ht="14.5" x14ac:dyDescent="0.35">
      <c r="A705" s="2"/>
      <c r="B705" s="1"/>
      <c r="C705" s="1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2"/>
      <c r="V705" s="90"/>
      <c r="W705" s="87"/>
    </row>
    <row r="706" spans="1:23" ht="14.5" x14ac:dyDescent="0.35">
      <c r="A706" s="2"/>
      <c r="B706" s="1"/>
      <c r="C706" s="1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2"/>
      <c r="V706" s="90"/>
      <c r="W706" s="87"/>
    </row>
    <row r="707" spans="1:23" ht="14.5" x14ac:dyDescent="0.35">
      <c r="A707" s="2"/>
      <c r="B707" s="1"/>
      <c r="C707" s="1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2"/>
      <c r="V707" s="90"/>
      <c r="W707" s="87"/>
    </row>
    <row r="708" spans="1:23" ht="14.5" x14ac:dyDescent="0.35">
      <c r="A708" s="2"/>
      <c r="B708" s="1"/>
      <c r="C708" s="1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2"/>
      <c r="V708" s="90"/>
      <c r="W708" s="87"/>
    </row>
    <row r="709" spans="1:23" ht="14.5" x14ac:dyDescent="0.35">
      <c r="A709" s="2"/>
      <c r="B709" s="1"/>
      <c r="C709" s="1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2"/>
      <c r="V709" s="90"/>
      <c r="W709" s="87"/>
    </row>
    <row r="710" spans="1:23" ht="14.5" x14ac:dyDescent="0.35">
      <c r="A710" s="2"/>
      <c r="B710" s="1"/>
      <c r="C710" s="1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2"/>
      <c r="V710" s="90"/>
      <c r="W710" s="87"/>
    </row>
    <row r="711" spans="1:23" ht="14.5" x14ac:dyDescent="0.35">
      <c r="A711" s="2"/>
      <c r="B711" s="1"/>
      <c r="C711" s="1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2"/>
      <c r="V711" s="90"/>
      <c r="W711" s="87"/>
    </row>
    <row r="712" spans="1:23" ht="14.5" x14ac:dyDescent="0.35">
      <c r="A712" s="2"/>
      <c r="B712" s="1"/>
      <c r="C712" s="1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2"/>
      <c r="V712" s="90"/>
      <c r="W712" s="87"/>
    </row>
    <row r="713" spans="1:23" ht="14.5" x14ac:dyDescent="0.35">
      <c r="A713" s="2"/>
      <c r="B713" s="1"/>
      <c r="C713" s="1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2"/>
      <c r="V713" s="90"/>
      <c r="W713" s="87"/>
    </row>
    <row r="714" spans="1:23" ht="14.5" x14ac:dyDescent="0.35">
      <c r="A714" s="2"/>
      <c r="B714" s="1"/>
      <c r="C714" s="1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2"/>
      <c r="V714" s="90"/>
      <c r="W714" s="87"/>
    </row>
    <row r="715" spans="1:23" ht="14.5" x14ac:dyDescent="0.35">
      <c r="A715" s="2"/>
      <c r="B715" s="1"/>
      <c r="C715" s="1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2"/>
      <c r="V715" s="90"/>
      <c r="W715" s="87"/>
    </row>
    <row r="716" spans="1:23" ht="14.5" x14ac:dyDescent="0.35">
      <c r="A716" s="2"/>
      <c r="B716" s="1"/>
      <c r="C716" s="1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2"/>
      <c r="V716" s="90"/>
      <c r="W716" s="87"/>
    </row>
    <row r="717" spans="1:23" ht="14.5" x14ac:dyDescent="0.35">
      <c r="A717" s="2"/>
      <c r="B717" s="1"/>
      <c r="C717" s="1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2"/>
      <c r="V717" s="90"/>
      <c r="W717" s="87"/>
    </row>
    <row r="718" spans="1:23" ht="14.5" x14ac:dyDescent="0.35">
      <c r="A718" s="2"/>
      <c r="B718" s="1"/>
      <c r="C718" s="1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2"/>
      <c r="V718" s="90"/>
      <c r="W718" s="87"/>
    </row>
    <row r="719" spans="1:23" ht="14.5" x14ac:dyDescent="0.35">
      <c r="A719" s="2"/>
      <c r="B719" s="1"/>
      <c r="C719" s="1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2"/>
      <c r="V719" s="90"/>
      <c r="W719" s="87"/>
    </row>
    <row r="720" spans="1:23" ht="14.5" x14ac:dyDescent="0.35">
      <c r="A720" s="2"/>
      <c r="B720" s="1"/>
      <c r="C720" s="1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2"/>
      <c r="V720" s="90"/>
      <c r="W720" s="87"/>
    </row>
    <row r="721" spans="1:23" ht="14.5" x14ac:dyDescent="0.35">
      <c r="A721" s="2"/>
      <c r="B721" s="1"/>
      <c r="C721" s="1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2"/>
      <c r="V721" s="90"/>
      <c r="W721" s="87"/>
    </row>
    <row r="722" spans="1:23" ht="14.5" x14ac:dyDescent="0.35">
      <c r="A722" s="2"/>
      <c r="B722" s="1"/>
      <c r="C722" s="1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2"/>
      <c r="V722" s="90"/>
      <c r="W722" s="87"/>
    </row>
    <row r="723" spans="1:23" ht="14.5" x14ac:dyDescent="0.35">
      <c r="A723" s="2"/>
      <c r="B723" s="1"/>
      <c r="C723" s="1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2"/>
      <c r="V723" s="90"/>
      <c r="W723" s="87"/>
    </row>
    <row r="724" spans="1:23" ht="14.5" x14ac:dyDescent="0.35">
      <c r="A724" s="2"/>
      <c r="B724" s="1"/>
      <c r="C724" s="1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2"/>
      <c r="V724" s="90"/>
      <c r="W724" s="87"/>
    </row>
    <row r="725" spans="1:23" ht="14.5" x14ac:dyDescent="0.35">
      <c r="A725" s="2"/>
      <c r="B725" s="1"/>
      <c r="C725" s="1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2"/>
      <c r="V725" s="90"/>
      <c r="W725" s="87"/>
    </row>
    <row r="726" spans="1:23" ht="14.5" x14ac:dyDescent="0.35">
      <c r="A726" s="2"/>
      <c r="B726" s="1"/>
      <c r="C726" s="1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2"/>
      <c r="V726" s="90"/>
      <c r="W726" s="87"/>
    </row>
    <row r="727" spans="1:23" ht="14.5" x14ac:dyDescent="0.35">
      <c r="A727" s="2"/>
      <c r="B727" s="1"/>
      <c r="C727" s="1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2"/>
      <c r="V727" s="90"/>
      <c r="W727" s="87"/>
    </row>
    <row r="728" spans="1:23" ht="14.5" x14ac:dyDescent="0.35">
      <c r="A728" s="2"/>
      <c r="B728" s="1"/>
      <c r="C728" s="1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2"/>
      <c r="V728" s="90"/>
      <c r="W728" s="87"/>
    </row>
    <row r="729" spans="1:23" ht="14.5" x14ac:dyDescent="0.35">
      <c r="A729" s="2"/>
      <c r="B729" s="1"/>
      <c r="C729" s="1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2"/>
      <c r="V729" s="90"/>
      <c r="W729" s="87"/>
    </row>
    <row r="730" spans="1:23" ht="14.5" x14ac:dyDescent="0.35">
      <c r="A730" s="2"/>
      <c r="B730" s="1"/>
      <c r="C730" s="1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2"/>
      <c r="V730" s="90"/>
      <c r="W730" s="87"/>
    </row>
    <row r="731" spans="1:23" ht="14.5" x14ac:dyDescent="0.35">
      <c r="A731" s="2"/>
      <c r="B731" s="1"/>
      <c r="C731" s="1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2"/>
      <c r="V731" s="90"/>
      <c r="W731" s="87"/>
    </row>
    <row r="732" spans="1:23" ht="14.5" x14ac:dyDescent="0.35">
      <c r="A732" s="2"/>
      <c r="B732" s="1"/>
      <c r="C732" s="1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2"/>
      <c r="V732" s="90"/>
      <c r="W732" s="87"/>
    </row>
    <row r="733" spans="1:23" ht="14.5" x14ac:dyDescent="0.35">
      <c r="A733" s="2"/>
      <c r="B733" s="1"/>
      <c r="C733" s="1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2"/>
      <c r="V733" s="90"/>
      <c r="W733" s="87"/>
    </row>
    <row r="734" spans="1:23" ht="14.5" x14ac:dyDescent="0.35">
      <c r="A734" s="2"/>
      <c r="B734" s="1"/>
      <c r="C734" s="1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2"/>
      <c r="V734" s="90"/>
      <c r="W734" s="87"/>
    </row>
    <row r="735" spans="1:23" ht="14.5" x14ac:dyDescent="0.35">
      <c r="A735" s="2"/>
      <c r="B735" s="1"/>
      <c r="C735" s="1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2"/>
      <c r="V735" s="90"/>
      <c r="W735" s="87"/>
    </row>
    <row r="736" spans="1:23" ht="14.5" x14ac:dyDescent="0.35">
      <c r="A736" s="2"/>
      <c r="B736" s="1"/>
      <c r="C736" s="1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2"/>
      <c r="V736" s="90"/>
      <c r="W736" s="87"/>
    </row>
    <row r="737" spans="1:23" ht="14.5" x14ac:dyDescent="0.35">
      <c r="A737" s="2"/>
      <c r="B737" s="1"/>
      <c r="C737" s="1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2"/>
      <c r="V737" s="90"/>
      <c r="W737" s="87"/>
    </row>
    <row r="738" spans="1:23" ht="14.5" x14ac:dyDescent="0.35">
      <c r="A738" s="2"/>
      <c r="B738" s="1"/>
      <c r="C738" s="1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2"/>
      <c r="V738" s="90"/>
      <c r="W738" s="87"/>
    </row>
    <row r="739" spans="1:23" ht="14.5" x14ac:dyDescent="0.35">
      <c r="A739" s="2"/>
      <c r="B739" s="1"/>
      <c r="C739" s="1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2"/>
      <c r="V739" s="90"/>
      <c r="W739" s="87"/>
    </row>
    <row r="740" spans="1:23" ht="14.5" x14ac:dyDescent="0.35">
      <c r="A740" s="2"/>
      <c r="B740" s="1"/>
      <c r="C740" s="1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2"/>
      <c r="V740" s="90"/>
      <c r="W740" s="87"/>
    </row>
    <row r="741" spans="1:23" ht="14.5" x14ac:dyDescent="0.35">
      <c r="A741" s="2"/>
      <c r="B741" s="1"/>
      <c r="C741" s="1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2"/>
      <c r="V741" s="90"/>
      <c r="W741" s="87"/>
    </row>
    <row r="742" spans="1:23" ht="14.5" x14ac:dyDescent="0.35">
      <c r="A742" s="2"/>
      <c r="B742" s="1"/>
      <c r="C742" s="1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2"/>
      <c r="V742" s="90"/>
      <c r="W742" s="87"/>
    </row>
    <row r="743" spans="1:23" ht="14.5" x14ac:dyDescent="0.35">
      <c r="A743" s="2"/>
      <c r="B743" s="1"/>
      <c r="C743" s="1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2"/>
      <c r="V743" s="90"/>
      <c r="W743" s="87"/>
    </row>
    <row r="744" spans="1:23" ht="14.5" x14ac:dyDescent="0.35">
      <c r="A744" s="2"/>
      <c r="B744" s="1"/>
      <c r="C744" s="1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2"/>
      <c r="V744" s="90"/>
      <c r="W744" s="87"/>
    </row>
    <row r="745" spans="1:23" ht="14.5" x14ac:dyDescent="0.35">
      <c r="A745" s="2"/>
      <c r="B745" s="1"/>
      <c r="C745" s="1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2"/>
      <c r="V745" s="90"/>
      <c r="W745" s="87"/>
    </row>
    <row r="746" spans="1:23" ht="14.5" x14ac:dyDescent="0.35">
      <c r="A746" s="2"/>
      <c r="B746" s="1"/>
      <c r="C746" s="1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2"/>
      <c r="V746" s="90"/>
      <c r="W746" s="87"/>
    </row>
    <row r="747" spans="1:23" ht="14.5" x14ac:dyDescent="0.35">
      <c r="A747" s="2"/>
      <c r="B747" s="1"/>
      <c r="C747" s="1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2"/>
      <c r="V747" s="90"/>
      <c r="W747" s="87"/>
    </row>
    <row r="748" spans="1:23" ht="14.5" x14ac:dyDescent="0.35">
      <c r="A748" s="2"/>
      <c r="B748" s="1"/>
      <c r="C748" s="1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2"/>
      <c r="V748" s="90"/>
      <c r="W748" s="87"/>
    </row>
    <row r="749" spans="1:23" ht="14.5" x14ac:dyDescent="0.35">
      <c r="A749" s="2"/>
      <c r="B749" s="1"/>
      <c r="C749" s="1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2"/>
      <c r="V749" s="90"/>
      <c r="W749" s="87"/>
    </row>
    <row r="750" spans="1:23" ht="14.5" x14ac:dyDescent="0.35">
      <c r="A750" s="2"/>
      <c r="B750" s="1"/>
      <c r="C750" s="1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2"/>
      <c r="V750" s="90"/>
      <c r="W750" s="87"/>
    </row>
    <row r="751" spans="1:23" ht="14.5" x14ac:dyDescent="0.35">
      <c r="A751" s="2"/>
      <c r="B751" s="1"/>
      <c r="C751" s="1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2"/>
      <c r="V751" s="90"/>
      <c r="W751" s="87"/>
    </row>
    <row r="752" spans="1:23" ht="14.5" x14ac:dyDescent="0.35">
      <c r="A752" s="2"/>
      <c r="B752" s="1"/>
      <c r="C752" s="1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2"/>
      <c r="V752" s="90"/>
      <c r="W752" s="87"/>
    </row>
    <row r="753" spans="1:23" ht="14.5" x14ac:dyDescent="0.35">
      <c r="A753" s="2"/>
      <c r="B753" s="1"/>
      <c r="C753" s="1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2"/>
      <c r="V753" s="90"/>
      <c r="W753" s="87"/>
    </row>
    <row r="754" spans="1:23" ht="14.5" x14ac:dyDescent="0.35">
      <c r="A754" s="2"/>
      <c r="B754" s="1"/>
      <c r="C754" s="1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2"/>
      <c r="V754" s="90"/>
      <c r="W754" s="87"/>
    </row>
    <row r="755" spans="1:23" ht="14.5" x14ac:dyDescent="0.35">
      <c r="A755" s="2"/>
      <c r="B755" s="1"/>
      <c r="C755" s="1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2"/>
      <c r="V755" s="90"/>
      <c r="W755" s="87"/>
    </row>
    <row r="756" spans="1:23" ht="14.5" x14ac:dyDescent="0.35">
      <c r="A756" s="2"/>
      <c r="B756" s="1"/>
      <c r="C756" s="1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2"/>
      <c r="V756" s="90"/>
      <c r="W756" s="87"/>
    </row>
    <row r="757" spans="1:23" ht="14.5" x14ac:dyDescent="0.35">
      <c r="A757" s="2"/>
      <c r="B757" s="1"/>
      <c r="C757" s="1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2"/>
      <c r="V757" s="90"/>
      <c r="W757" s="87"/>
    </row>
    <row r="758" spans="1:23" ht="14.5" x14ac:dyDescent="0.35">
      <c r="A758" s="2"/>
      <c r="B758" s="1"/>
      <c r="C758" s="1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2"/>
      <c r="V758" s="90"/>
      <c r="W758" s="87"/>
    </row>
    <row r="759" spans="1:23" ht="14.5" x14ac:dyDescent="0.35">
      <c r="A759" s="2"/>
      <c r="B759" s="1"/>
      <c r="C759" s="1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2"/>
      <c r="V759" s="90"/>
      <c r="W759" s="87"/>
    </row>
    <row r="760" spans="1:23" ht="14.5" x14ac:dyDescent="0.35">
      <c r="A760" s="2"/>
      <c r="B760" s="1"/>
      <c r="C760" s="1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2"/>
      <c r="V760" s="90"/>
      <c r="W760" s="87"/>
    </row>
    <row r="761" spans="1:23" ht="14.5" x14ac:dyDescent="0.35">
      <c r="A761" s="2"/>
      <c r="B761" s="1"/>
      <c r="C761" s="1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2"/>
      <c r="V761" s="90"/>
      <c r="W761" s="87"/>
    </row>
    <row r="762" spans="1:23" ht="14.5" x14ac:dyDescent="0.35">
      <c r="A762" s="2"/>
      <c r="B762" s="1"/>
      <c r="C762" s="1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2"/>
      <c r="V762" s="90"/>
      <c r="W762" s="87"/>
    </row>
    <row r="763" spans="1:23" ht="14.5" x14ac:dyDescent="0.35">
      <c r="A763" s="2"/>
      <c r="B763" s="1"/>
      <c r="C763" s="1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2"/>
      <c r="V763" s="90"/>
      <c r="W763" s="87"/>
    </row>
    <row r="764" spans="1:23" ht="14.5" x14ac:dyDescent="0.35">
      <c r="A764" s="2"/>
      <c r="B764" s="1"/>
      <c r="C764" s="1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2"/>
      <c r="V764" s="90"/>
      <c r="W764" s="87"/>
    </row>
    <row r="765" spans="1:23" ht="14.5" x14ac:dyDescent="0.35">
      <c r="A765" s="2"/>
      <c r="B765" s="1"/>
      <c r="C765" s="1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2"/>
      <c r="V765" s="90"/>
      <c r="W765" s="87"/>
    </row>
    <row r="766" spans="1:23" ht="14.5" x14ac:dyDescent="0.35">
      <c r="A766" s="2"/>
      <c r="B766" s="1"/>
      <c r="C766" s="1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2"/>
      <c r="V766" s="90"/>
      <c r="W766" s="87"/>
    </row>
    <row r="767" spans="1:23" ht="14.5" x14ac:dyDescent="0.35">
      <c r="A767" s="2"/>
      <c r="B767" s="1"/>
      <c r="C767" s="1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2"/>
      <c r="V767" s="90"/>
      <c r="W767" s="87"/>
    </row>
    <row r="768" spans="1:23" ht="14.5" x14ac:dyDescent="0.35">
      <c r="A768" s="2"/>
      <c r="B768" s="1"/>
      <c r="C768" s="1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2"/>
      <c r="V768" s="90"/>
      <c r="W768" s="87"/>
    </row>
    <row r="769" spans="1:23" ht="14.5" x14ac:dyDescent="0.35">
      <c r="A769" s="2"/>
      <c r="B769" s="1"/>
      <c r="C769" s="1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2"/>
      <c r="V769" s="90"/>
      <c r="W769" s="87"/>
    </row>
    <row r="770" spans="1:23" ht="14.5" x14ac:dyDescent="0.35">
      <c r="A770" s="2"/>
      <c r="B770" s="1"/>
      <c r="C770" s="1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2"/>
      <c r="V770" s="90"/>
      <c r="W770" s="87"/>
    </row>
    <row r="771" spans="1:23" ht="14.5" x14ac:dyDescent="0.35">
      <c r="A771" s="2"/>
      <c r="B771" s="1"/>
      <c r="C771" s="1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2"/>
      <c r="V771" s="90"/>
      <c r="W771" s="87"/>
    </row>
    <row r="772" spans="1:23" ht="14.5" x14ac:dyDescent="0.35">
      <c r="A772" s="2"/>
      <c r="B772" s="1"/>
      <c r="C772" s="1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2"/>
      <c r="V772" s="90"/>
      <c r="W772" s="87"/>
    </row>
    <row r="773" spans="1:23" ht="14.5" x14ac:dyDescent="0.35">
      <c r="A773" s="2"/>
      <c r="B773" s="1"/>
      <c r="C773" s="1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2"/>
      <c r="V773" s="90"/>
      <c r="W773" s="87"/>
    </row>
    <row r="774" spans="1:23" ht="14.5" x14ac:dyDescent="0.35">
      <c r="A774" s="2"/>
      <c r="B774" s="1"/>
      <c r="C774" s="1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2"/>
      <c r="V774" s="90"/>
      <c r="W774" s="87"/>
    </row>
    <row r="775" spans="1:23" ht="14.5" x14ac:dyDescent="0.35">
      <c r="A775" s="2"/>
      <c r="B775" s="1"/>
      <c r="C775" s="1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2"/>
      <c r="V775" s="90"/>
      <c r="W775" s="87"/>
    </row>
    <row r="776" spans="1:23" ht="14.5" x14ac:dyDescent="0.35">
      <c r="A776" s="2"/>
      <c r="B776" s="1"/>
      <c r="C776" s="1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2"/>
      <c r="V776" s="90"/>
      <c r="W776" s="87"/>
    </row>
    <row r="777" spans="1:23" ht="14.5" x14ac:dyDescent="0.35">
      <c r="A777" s="2"/>
      <c r="B777" s="1"/>
      <c r="C777" s="1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2"/>
      <c r="V777" s="90"/>
      <c r="W777" s="87"/>
    </row>
    <row r="778" spans="1:23" ht="14.5" x14ac:dyDescent="0.35">
      <c r="A778" s="2"/>
      <c r="B778" s="1"/>
      <c r="C778" s="1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2"/>
      <c r="V778" s="90"/>
      <c r="W778" s="87"/>
    </row>
    <row r="779" spans="1:23" ht="14.5" x14ac:dyDescent="0.35">
      <c r="A779" s="2"/>
      <c r="B779" s="1"/>
      <c r="C779" s="1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2"/>
      <c r="V779" s="90"/>
      <c r="W779" s="87"/>
    </row>
    <row r="780" spans="1:23" ht="14.5" x14ac:dyDescent="0.35">
      <c r="A780" s="2"/>
      <c r="B780" s="1"/>
      <c r="C780" s="1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2"/>
      <c r="V780" s="90"/>
      <c r="W780" s="87"/>
    </row>
    <row r="781" spans="1:23" ht="14.5" x14ac:dyDescent="0.35">
      <c r="A781" s="2"/>
      <c r="B781" s="1"/>
      <c r="C781" s="1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2"/>
      <c r="V781" s="90"/>
      <c r="W781" s="87"/>
    </row>
    <row r="782" spans="1:23" ht="14.5" x14ac:dyDescent="0.35">
      <c r="A782" s="2"/>
      <c r="B782" s="1"/>
      <c r="C782" s="1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2"/>
      <c r="V782" s="90"/>
      <c r="W782" s="87"/>
    </row>
    <row r="783" spans="1:23" ht="14.5" x14ac:dyDescent="0.35">
      <c r="A783" s="2"/>
      <c r="B783" s="1"/>
      <c r="C783" s="1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2"/>
      <c r="V783" s="90"/>
      <c r="W783" s="87"/>
    </row>
    <row r="784" spans="1:23" ht="14.5" x14ac:dyDescent="0.35">
      <c r="A784" s="2"/>
      <c r="B784" s="1"/>
      <c r="C784" s="1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2"/>
      <c r="V784" s="90"/>
      <c r="W784" s="87"/>
    </row>
    <row r="785" spans="1:23" ht="14.5" x14ac:dyDescent="0.35">
      <c r="A785" s="2"/>
      <c r="B785" s="1"/>
      <c r="C785" s="1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2"/>
      <c r="V785" s="90"/>
      <c r="W785" s="87"/>
    </row>
    <row r="786" spans="1:23" ht="14.5" x14ac:dyDescent="0.35">
      <c r="A786" s="2"/>
      <c r="B786" s="1"/>
      <c r="C786" s="1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2"/>
      <c r="V786" s="90"/>
      <c r="W786" s="87"/>
    </row>
    <row r="787" spans="1:23" ht="14.5" x14ac:dyDescent="0.35">
      <c r="A787" s="2"/>
      <c r="B787" s="1"/>
      <c r="C787" s="1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2"/>
      <c r="V787" s="90"/>
      <c r="W787" s="87"/>
    </row>
    <row r="788" spans="1:23" ht="14.5" x14ac:dyDescent="0.35">
      <c r="A788" s="2"/>
      <c r="B788" s="1"/>
      <c r="C788" s="1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2"/>
      <c r="V788" s="90"/>
      <c r="W788" s="87"/>
    </row>
    <row r="789" spans="1:23" ht="14.5" x14ac:dyDescent="0.35">
      <c r="A789" s="2"/>
      <c r="B789" s="1"/>
      <c r="C789" s="1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2"/>
      <c r="V789" s="90"/>
      <c r="W789" s="87"/>
    </row>
    <row r="790" spans="1:23" ht="14.5" x14ac:dyDescent="0.35">
      <c r="A790" s="2"/>
      <c r="B790" s="1"/>
      <c r="C790" s="1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2"/>
      <c r="V790" s="90"/>
      <c r="W790" s="87"/>
    </row>
    <row r="791" spans="1:23" ht="14.5" x14ac:dyDescent="0.35">
      <c r="A791" s="2"/>
      <c r="B791" s="1"/>
      <c r="C791" s="1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2"/>
      <c r="V791" s="90"/>
      <c r="W791" s="87"/>
    </row>
    <row r="792" spans="1:23" ht="14.5" x14ac:dyDescent="0.35">
      <c r="A792" s="2"/>
      <c r="B792" s="1"/>
      <c r="C792" s="1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2"/>
      <c r="V792" s="90"/>
      <c r="W792" s="87"/>
    </row>
    <row r="793" spans="1:23" ht="14.5" x14ac:dyDescent="0.35">
      <c r="A793" s="2"/>
      <c r="B793" s="1"/>
      <c r="C793" s="1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2"/>
      <c r="V793" s="90"/>
      <c r="W793" s="87"/>
    </row>
    <row r="794" spans="1:23" ht="14.5" x14ac:dyDescent="0.35">
      <c r="A794" s="2"/>
      <c r="B794" s="1"/>
      <c r="C794" s="1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2"/>
      <c r="V794" s="90"/>
      <c r="W794" s="87"/>
    </row>
    <row r="795" spans="1:23" ht="14.5" x14ac:dyDescent="0.35">
      <c r="A795" s="2"/>
      <c r="B795" s="1"/>
      <c r="C795" s="1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2"/>
      <c r="V795" s="90"/>
      <c r="W795" s="87"/>
    </row>
    <row r="796" spans="1:23" ht="14.5" x14ac:dyDescent="0.35">
      <c r="A796" s="2"/>
      <c r="B796" s="1"/>
      <c r="C796" s="1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2"/>
      <c r="V796" s="90"/>
      <c r="W796" s="87"/>
    </row>
    <row r="797" spans="1:23" ht="14.5" x14ac:dyDescent="0.35">
      <c r="A797" s="2"/>
      <c r="B797" s="1"/>
      <c r="C797" s="1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2"/>
      <c r="V797" s="90"/>
      <c r="W797" s="87"/>
    </row>
    <row r="798" spans="1:23" ht="14.5" x14ac:dyDescent="0.35">
      <c r="A798" s="2"/>
      <c r="B798" s="1"/>
      <c r="C798" s="1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2"/>
      <c r="V798" s="90"/>
      <c r="W798" s="87"/>
    </row>
    <row r="799" spans="1:23" ht="14.5" x14ac:dyDescent="0.35">
      <c r="A799" s="2"/>
      <c r="B799" s="1"/>
      <c r="C799" s="1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2"/>
      <c r="V799" s="90"/>
      <c r="W799" s="87"/>
    </row>
    <row r="800" spans="1:23" ht="14.5" x14ac:dyDescent="0.35">
      <c r="A800" s="2"/>
      <c r="B800" s="1"/>
      <c r="C800" s="1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2"/>
      <c r="V800" s="90"/>
      <c r="W800" s="87"/>
    </row>
    <row r="801" spans="1:23" ht="14.5" x14ac:dyDescent="0.35">
      <c r="A801" s="2"/>
      <c r="B801" s="1"/>
      <c r="C801" s="1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2"/>
      <c r="V801" s="90"/>
      <c r="W801" s="87"/>
    </row>
    <row r="802" spans="1:23" ht="14.5" x14ac:dyDescent="0.35">
      <c r="A802" s="2"/>
      <c r="B802" s="1"/>
      <c r="C802" s="1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2"/>
      <c r="V802" s="90"/>
      <c r="W802" s="87"/>
    </row>
    <row r="803" spans="1:23" ht="14.5" x14ac:dyDescent="0.35">
      <c r="A803" s="2"/>
      <c r="B803" s="1"/>
      <c r="C803" s="1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2"/>
      <c r="V803" s="90"/>
      <c r="W803" s="87"/>
    </row>
    <row r="804" spans="1:23" ht="14.5" x14ac:dyDescent="0.35">
      <c r="A804" s="2"/>
      <c r="B804" s="1"/>
      <c r="C804" s="1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2"/>
      <c r="V804" s="90"/>
      <c r="W804" s="87"/>
    </row>
    <row r="805" spans="1:23" ht="14.5" x14ac:dyDescent="0.35">
      <c r="A805" s="2"/>
      <c r="B805" s="1"/>
      <c r="C805" s="1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2"/>
      <c r="V805" s="90"/>
      <c r="W805" s="87"/>
    </row>
    <row r="806" spans="1:23" ht="14.5" x14ac:dyDescent="0.35">
      <c r="A806" s="2"/>
      <c r="B806" s="1"/>
      <c r="C806" s="1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2"/>
      <c r="V806" s="90"/>
      <c r="W806" s="87"/>
    </row>
    <row r="807" spans="1:23" ht="14.5" x14ac:dyDescent="0.35">
      <c r="A807" s="2"/>
      <c r="B807" s="1"/>
      <c r="C807" s="1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2"/>
      <c r="V807" s="90"/>
      <c r="W807" s="87"/>
    </row>
    <row r="808" spans="1:23" ht="14.5" x14ac:dyDescent="0.35">
      <c r="A808" s="2"/>
      <c r="B808" s="1"/>
      <c r="C808" s="1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2"/>
      <c r="V808" s="90"/>
      <c r="W808" s="87"/>
    </row>
    <row r="809" spans="1:23" ht="14.5" x14ac:dyDescent="0.35">
      <c r="A809" s="2"/>
      <c r="B809" s="1"/>
      <c r="C809" s="1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2"/>
      <c r="V809" s="90"/>
      <c r="W809" s="87"/>
    </row>
    <row r="810" spans="1:23" ht="14.5" x14ac:dyDescent="0.35">
      <c r="A810" s="2"/>
      <c r="B810" s="1"/>
      <c r="C810" s="1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2"/>
      <c r="V810" s="90"/>
      <c r="W810" s="87"/>
    </row>
    <row r="811" spans="1:23" ht="14.5" x14ac:dyDescent="0.35">
      <c r="A811" s="2"/>
      <c r="B811" s="1"/>
      <c r="C811" s="1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2"/>
      <c r="V811" s="90"/>
      <c r="W811" s="87"/>
    </row>
    <row r="812" spans="1:23" ht="14.5" x14ac:dyDescent="0.35">
      <c r="A812" s="2"/>
      <c r="B812" s="1"/>
      <c r="C812" s="1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2"/>
      <c r="V812" s="90"/>
      <c r="W812" s="87"/>
    </row>
    <row r="813" spans="1:23" ht="14.5" x14ac:dyDescent="0.35">
      <c r="A813" s="2"/>
      <c r="B813" s="1"/>
      <c r="C813" s="1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2"/>
      <c r="V813" s="90"/>
      <c r="W813" s="87"/>
    </row>
    <row r="814" spans="1:23" ht="14.5" x14ac:dyDescent="0.35">
      <c r="A814" s="2"/>
      <c r="B814" s="1"/>
      <c r="C814" s="1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2"/>
      <c r="V814" s="90"/>
      <c r="W814" s="87"/>
    </row>
    <row r="815" spans="1:23" ht="14.5" x14ac:dyDescent="0.35">
      <c r="A815" s="2"/>
      <c r="B815" s="1"/>
      <c r="C815" s="1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2"/>
      <c r="V815" s="90"/>
      <c r="W815" s="87"/>
    </row>
    <row r="816" spans="1:23" ht="14.5" x14ac:dyDescent="0.35">
      <c r="A816" s="2"/>
      <c r="B816" s="1"/>
      <c r="C816" s="1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2"/>
      <c r="V816" s="90"/>
      <c r="W816" s="87"/>
    </row>
    <row r="817" spans="1:23" ht="14.5" x14ac:dyDescent="0.35">
      <c r="A817" s="2"/>
      <c r="B817" s="1"/>
      <c r="C817" s="1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2"/>
      <c r="V817" s="90"/>
      <c r="W817" s="87"/>
    </row>
    <row r="818" spans="1:23" ht="14.5" x14ac:dyDescent="0.35">
      <c r="A818" s="2"/>
      <c r="B818" s="1"/>
      <c r="C818" s="1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2"/>
      <c r="V818" s="90"/>
      <c r="W818" s="87"/>
    </row>
    <row r="819" spans="1:23" ht="14.5" x14ac:dyDescent="0.35">
      <c r="A819" s="2"/>
      <c r="B819" s="1"/>
      <c r="C819" s="1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2"/>
      <c r="V819" s="90"/>
      <c r="W819" s="87"/>
    </row>
    <row r="820" spans="1:23" ht="14.5" x14ac:dyDescent="0.35">
      <c r="A820" s="2"/>
      <c r="B820" s="1"/>
      <c r="C820" s="1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2"/>
      <c r="V820" s="90"/>
      <c r="W820" s="87"/>
    </row>
    <row r="821" spans="1:23" ht="14.5" x14ac:dyDescent="0.35">
      <c r="A821" s="2"/>
      <c r="B821" s="1"/>
      <c r="C821" s="1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2"/>
      <c r="V821" s="90"/>
      <c r="W821" s="87"/>
    </row>
    <row r="822" spans="1:23" ht="14.5" x14ac:dyDescent="0.35">
      <c r="A822" s="2"/>
      <c r="B822" s="1"/>
      <c r="C822" s="1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2"/>
      <c r="V822" s="90"/>
      <c r="W822" s="87"/>
    </row>
    <row r="823" spans="1:23" ht="14.5" x14ac:dyDescent="0.35">
      <c r="A823" s="2"/>
      <c r="B823" s="1"/>
      <c r="C823" s="1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2"/>
      <c r="V823" s="90"/>
      <c r="W823" s="87"/>
    </row>
    <row r="824" spans="1:23" ht="14.5" x14ac:dyDescent="0.35">
      <c r="A824" s="2"/>
      <c r="B824" s="1"/>
      <c r="C824" s="1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2"/>
      <c r="V824" s="90"/>
      <c r="W824" s="87"/>
    </row>
    <row r="825" spans="1:23" ht="14.5" x14ac:dyDescent="0.35">
      <c r="A825" s="2"/>
      <c r="B825" s="1"/>
      <c r="C825" s="1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2"/>
      <c r="V825" s="90"/>
      <c r="W825" s="87"/>
    </row>
    <row r="826" spans="1:23" ht="14.5" x14ac:dyDescent="0.35">
      <c r="A826" s="2"/>
      <c r="B826" s="1"/>
      <c r="C826" s="1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2"/>
      <c r="V826" s="90"/>
      <c r="W826" s="87"/>
    </row>
    <row r="827" spans="1:23" ht="14.5" x14ac:dyDescent="0.35">
      <c r="A827" s="2"/>
      <c r="B827" s="1"/>
      <c r="C827" s="1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2"/>
      <c r="V827" s="90"/>
      <c r="W827" s="87"/>
    </row>
    <row r="828" spans="1:23" ht="14.5" x14ac:dyDescent="0.35">
      <c r="A828" s="2"/>
      <c r="B828" s="1"/>
      <c r="C828" s="1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2"/>
      <c r="V828" s="90"/>
      <c r="W828" s="87"/>
    </row>
    <row r="829" spans="1:23" ht="14.5" x14ac:dyDescent="0.35">
      <c r="A829" s="2"/>
      <c r="B829" s="1"/>
      <c r="C829" s="1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2"/>
      <c r="V829" s="90"/>
      <c r="W829" s="87"/>
    </row>
    <row r="830" spans="1:23" ht="14.5" x14ac:dyDescent="0.35">
      <c r="A830" s="2"/>
      <c r="B830" s="1"/>
      <c r="C830" s="1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2"/>
      <c r="V830" s="90"/>
      <c r="W830" s="87"/>
    </row>
    <row r="831" spans="1:23" ht="14.5" x14ac:dyDescent="0.35">
      <c r="A831" s="2"/>
      <c r="B831" s="1"/>
      <c r="C831" s="1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2"/>
      <c r="V831" s="90"/>
      <c r="W831" s="87"/>
    </row>
    <row r="832" spans="1:23" ht="14.5" x14ac:dyDescent="0.35">
      <c r="A832" s="2"/>
      <c r="B832" s="1"/>
      <c r="C832" s="1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2"/>
      <c r="V832" s="90"/>
      <c r="W832" s="87"/>
    </row>
    <row r="833" spans="1:23" ht="14.5" x14ac:dyDescent="0.35">
      <c r="A833" s="2"/>
      <c r="B833" s="1"/>
      <c r="C833" s="1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2"/>
      <c r="V833" s="90"/>
      <c r="W833" s="87"/>
    </row>
    <row r="834" spans="1:23" ht="14.5" x14ac:dyDescent="0.35">
      <c r="A834" s="2"/>
      <c r="B834" s="1"/>
      <c r="C834" s="1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2"/>
      <c r="V834" s="90"/>
      <c r="W834" s="87"/>
    </row>
    <row r="835" spans="1:23" ht="14.5" x14ac:dyDescent="0.35">
      <c r="A835" s="2"/>
      <c r="B835" s="1"/>
      <c r="C835" s="1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2"/>
      <c r="V835" s="90"/>
      <c r="W835" s="87"/>
    </row>
    <row r="836" spans="1:23" ht="14.5" x14ac:dyDescent="0.35">
      <c r="A836" s="2"/>
      <c r="B836" s="1"/>
      <c r="C836" s="1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2"/>
      <c r="V836" s="90"/>
      <c r="W836" s="87"/>
    </row>
    <row r="837" spans="1:23" ht="14.5" x14ac:dyDescent="0.35">
      <c r="A837" s="2"/>
      <c r="B837" s="1"/>
      <c r="C837" s="1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2"/>
      <c r="V837" s="90"/>
      <c r="W837" s="87"/>
    </row>
    <row r="838" spans="1:23" ht="14.5" x14ac:dyDescent="0.35">
      <c r="A838" s="2"/>
      <c r="B838" s="1"/>
      <c r="C838" s="1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2"/>
      <c r="V838" s="90"/>
      <c r="W838" s="87"/>
    </row>
    <row r="839" spans="1:23" ht="14.5" x14ac:dyDescent="0.35">
      <c r="A839" s="2"/>
      <c r="B839" s="1"/>
      <c r="C839" s="1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2"/>
      <c r="V839" s="90"/>
      <c r="W839" s="87"/>
    </row>
    <row r="840" spans="1:23" ht="14.5" x14ac:dyDescent="0.35">
      <c r="A840" s="2"/>
      <c r="B840" s="1"/>
      <c r="C840" s="1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2"/>
      <c r="V840" s="90"/>
      <c r="W840" s="87"/>
    </row>
    <row r="841" spans="1:23" ht="14.5" x14ac:dyDescent="0.35">
      <c r="A841" s="2"/>
      <c r="B841" s="1"/>
      <c r="C841" s="1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2"/>
      <c r="V841" s="90"/>
      <c r="W841" s="87"/>
    </row>
    <row r="842" spans="1:23" ht="14.5" x14ac:dyDescent="0.35">
      <c r="A842" s="2"/>
      <c r="B842" s="1"/>
      <c r="C842" s="1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2"/>
      <c r="V842" s="90"/>
      <c r="W842" s="87"/>
    </row>
    <row r="843" spans="1:23" ht="14.5" x14ac:dyDescent="0.35">
      <c r="A843" s="2"/>
      <c r="B843" s="1"/>
      <c r="C843" s="1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2"/>
      <c r="V843" s="90"/>
      <c r="W843" s="87"/>
    </row>
    <row r="844" spans="1:23" ht="14.5" x14ac:dyDescent="0.35">
      <c r="A844" s="2"/>
      <c r="B844" s="1"/>
      <c r="C844" s="1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2"/>
      <c r="V844" s="90"/>
      <c r="W844" s="87"/>
    </row>
    <row r="845" spans="1:23" ht="14.5" x14ac:dyDescent="0.35">
      <c r="A845" s="2"/>
      <c r="B845" s="1"/>
      <c r="C845" s="1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2"/>
      <c r="V845" s="90"/>
      <c r="W845" s="87"/>
    </row>
    <row r="846" spans="1:23" ht="14.5" x14ac:dyDescent="0.35">
      <c r="A846" s="2"/>
      <c r="B846" s="1"/>
      <c r="C846" s="1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2"/>
      <c r="V846" s="90"/>
      <c r="W846" s="87"/>
    </row>
    <row r="847" spans="1:23" ht="14.5" x14ac:dyDescent="0.35">
      <c r="A847" s="2"/>
      <c r="B847" s="1"/>
      <c r="C847" s="1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2"/>
      <c r="V847" s="90"/>
      <c r="W847" s="87"/>
    </row>
    <row r="848" spans="1:23" ht="14.5" x14ac:dyDescent="0.35">
      <c r="A848" s="2"/>
      <c r="B848" s="1"/>
      <c r="C848" s="1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2"/>
      <c r="V848" s="90"/>
      <c r="W848" s="87"/>
    </row>
    <row r="849" spans="1:23" ht="14.5" x14ac:dyDescent="0.35">
      <c r="A849" s="2"/>
      <c r="B849" s="1"/>
      <c r="C849" s="1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2"/>
      <c r="V849" s="90"/>
      <c r="W849" s="87"/>
    </row>
    <row r="850" spans="1:23" ht="14.5" x14ac:dyDescent="0.35">
      <c r="A850" s="2"/>
      <c r="B850" s="1"/>
      <c r="C850" s="1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2"/>
      <c r="V850" s="90"/>
      <c r="W850" s="87"/>
    </row>
    <row r="851" spans="1:23" ht="14.5" x14ac:dyDescent="0.35">
      <c r="A851" s="2"/>
      <c r="B851" s="1"/>
      <c r="C851" s="1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2"/>
      <c r="V851" s="90"/>
      <c r="W851" s="87"/>
    </row>
    <row r="852" spans="1:23" ht="14.5" x14ac:dyDescent="0.35">
      <c r="A852" s="2"/>
      <c r="B852" s="1"/>
      <c r="C852" s="1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2"/>
      <c r="V852" s="90"/>
      <c r="W852" s="87"/>
    </row>
    <row r="853" spans="1:23" ht="14.5" x14ac:dyDescent="0.35">
      <c r="A853" s="2"/>
      <c r="B853" s="1"/>
      <c r="C853" s="1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2"/>
      <c r="V853" s="90"/>
      <c r="W853" s="87"/>
    </row>
    <row r="854" spans="1:23" ht="14.5" x14ac:dyDescent="0.35">
      <c r="A854" s="2"/>
      <c r="B854" s="1"/>
      <c r="C854" s="1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2"/>
      <c r="V854" s="90"/>
      <c r="W854" s="87"/>
    </row>
    <row r="855" spans="1:23" ht="14.5" x14ac:dyDescent="0.35">
      <c r="A855" s="2"/>
      <c r="B855" s="1"/>
      <c r="C855" s="1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2"/>
      <c r="V855" s="90"/>
      <c r="W855" s="87"/>
    </row>
    <row r="856" spans="1:23" ht="14.5" x14ac:dyDescent="0.35">
      <c r="A856" s="2"/>
      <c r="B856" s="1"/>
      <c r="C856" s="1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2"/>
      <c r="V856" s="90"/>
      <c r="W856" s="87"/>
    </row>
    <row r="857" spans="1:23" ht="14.5" x14ac:dyDescent="0.35">
      <c r="A857" s="2"/>
      <c r="B857" s="1"/>
      <c r="C857" s="1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2"/>
      <c r="V857" s="90"/>
      <c r="W857" s="87"/>
    </row>
    <row r="858" spans="1:23" ht="14.5" x14ac:dyDescent="0.35">
      <c r="A858" s="2"/>
      <c r="B858" s="1"/>
      <c r="C858" s="1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2"/>
      <c r="V858" s="90"/>
      <c r="W858" s="87"/>
    </row>
    <row r="859" spans="1:23" ht="14.5" x14ac:dyDescent="0.35">
      <c r="A859" s="2"/>
      <c r="B859" s="1"/>
      <c r="C859" s="1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2"/>
      <c r="V859" s="90"/>
      <c r="W859" s="87"/>
    </row>
    <row r="860" spans="1:23" ht="14.5" x14ac:dyDescent="0.35">
      <c r="A860" s="2"/>
      <c r="B860" s="1"/>
      <c r="C860" s="1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2"/>
      <c r="V860" s="90"/>
      <c r="W860" s="87"/>
    </row>
    <row r="861" spans="1:23" ht="14.5" x14ac:dyDescent="0.35">
      <c r="A861" s="2"/>
      <c r="B861" s="1"/>
      <c r="C861" s="1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2"/>
      <c r="V861" s="90"/>
      <c r="W861" s="87"/>
    </row>
    <row r="862" spans="1:23" ht="14.5" x14ac:dyDescent="0.35">
      <c r="A862" s="2"/>
      <c r="B862" s="1"/>
      <c r="C862" s="1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2"/>
      <c r="V862" s="90"/>
      <c r="W862" s="87"/>
    </row>
    <row r="863" spans="1:23" ht="14.5" x14ac:dyDescent="0.35">
      <c r="A863" s="2"/>
      <c r="B863" s="1"/>
      <c r="C863" s="1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2"/>
      <c r="V863" s="90"/>
      <c r="W863" s="87"/>
    </row>
    <row r="864" spans="1:23" ht="14.5" x14ac:dyDescent="0.35">
      <c r="A864" s="2"/>
      <c r="B864" s="1"/>
      <c r="C864" s="1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2"/>
      <c r="V864" s="90"/>
      <c r="W864" s="87"/>
    </row>
    <row r="865" spans="1:23" ht="14.5" x14ac:dyDescent="0.35">
      <c r="A865" s="2"/>
      <c r="B865" s="1"/>
      <c r="C865" s="1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2"/>
      <c r="V865" s="90"/>
      <c r="W865" s="87"/>
    </row>
    <row r="866" spans="1:23" ht="14.5" x14ac:dyDescent="0.35">
      <c r="A866" s="2"/>
      <c r="B866" s="1"/>
      <c r="C866" s="1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2"/>
      <c r="V866" s="90"/>
      <c r="W866" s="87"/>
    </row>
    <row r="867" spans="1:23" ht="14.5" x14ac:dyDescent="0.35">
      <c r="A867" s="2"/>
      <c r="B867" s="1"/>
      <c r="C867" s="1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2"/>
      <c r="V867" s="90"/>
      <c r="W867" s="87"/>
    </row>
    <row r="868" spans="1:23" ht="14.5" x14ac:dyDescent="0.35">
      <c r="A868" s="2"/>
      <c r="B868" s="1"/>
      <c r="C868" s="1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2"/>
      <c r="V868" s="90"/>
      <c r="W868" s="87"/>
    </row>
    <row r="869" spans="1:23" ht="14.5" x14ac:dyDescent="0.35">
      <c r="A869" s="2"/>
      <c r="B869" s="1"/>
      <c r="C869" s="1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2"/>
      <c r="V869" s="90"/>
      <c r="W869" s="87"/>
    </row>
    <row r="870" spans="1:23" ht="14.5" x14ac:dyDescent="0.35">
      <c r="A870" s="2"/>
      <c r="B870" s="1"/>
      <c r="C870" s="1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2"/>
      <c r="V870" s="90"/>
      <c r="W870" s="87"/>
    </row>
    <row r="871" spans="1:23" ht="14.5" x14ac:dyDescent="0.35">
      <c r="A871" s="2"/>
      <c r="B871" s="1"/>
      <c r="C871" s="1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2"/>
      <c r="V871" s="90"/>
      <c r="W871" s="87"/>
    </row>
    <row r="872" spans="1:23" ht="14.5" x14ac:dyDescent="0.35">
      <c r="A872" s="2"/>
      <c r="B872" s="1"/>
      <c r="C872" s="1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2"/>
      <c r="V872" s="90"/>
      <c r="W872" s="87"/>
    </row>
    <row r="873" spans="1:23" ht="14.5" x14ac:dyDescent="0.35">
      <c r="A873" s="2"/>
      <c r="B873" s="1"/>
      <c r="C873" s="1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2"/>
      <c r="V873" s="90"/>
      <c r="W873" s="87"/>
    </row>
    <row r="874" spans="1:23" ht="14.5" x14ac:dyDescent="0.35">
      <c r="A874" s="2"/>
      <c r="B874" s="1"/>
      <c r="C874" s="1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2"/>
      <c r="V874" s="90"/>
      <c r="W874" s="87"/>
    </row>
    <row r="875" spans="1:23" ht="14.5" x14ac:dyDescent="0.35">
      <c r="A875" s="2"/>
      <c r="B875" s="1"/>
      <c r="C875" s="1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2"/>
      <c r="V875" s="90"/>
      <c r="W875" s="87"/>
    </row>
    <row r="876" spans="1:23" ht="14.5" x14ac:dyDescent="0.35">
      <c r="A876" s="2"/>
      <c r="B876" s="1"/>
      <c r="C876" s="1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2"/>
      <c r="V876" s="90"/>
      <c r="W876" s="87"/>
    </row>
    <row r="877" spans="1:23" ht="14.5" x14ac:dyDescent="0.35">
      <c r="A877" s="2"/>
      <c r="B877" s="1"/>
      <c r="C877" s="1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2"/>
      <c r="V877" s="90"/>
      <c r="W877" s="87"/>
    </row>
    <row r="878" spans="1:23" ht="14.5" x14ac:dyDescent="0.35">
      <c r="A878" s="2"/>
      <c r="B878" s="1"/>
      <c r="C878" s="1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2"/>
      <c r="V878" s="90"/>
      <c r="W878" s="87"/>
    </row>
    <row r="879" spans="1:23" ht="14.5" x14ac:dyDescent="0.35">
      <c r="A879" s="2"/>
      <c r="B879" s="1"/>
      <c r="C879" s="1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2"/>
      <c r="V879" s="90"/>
      <c r="W879" s="87"/>
    </row>
    <row r="880" spans="1:23" ht="14.5" x14ac:dyDescent="0.35">
      <c r="A880" s="2"/>
      <c r="B880" s="1"/>
      <c r="C880" s="1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2"/>
      <c r="V880" s="90"/>
      <c r="W880" s="87"/>
    </row>
    <row r="881" spans="1:23" ht="14.5" x14ac:dyDescent="0.35">
      <c r="A881" s="2"/>
      <c r="B881" s="1"/>
      <c r="C881" s="1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2"/>
      <c r="V881" s="90"/>
      <c r="W881" s="87"/>
    </row>
    <row r="882" spans="1:23" ht="14.5" x14ac:dyDescent="0.35">
      <c r="A882" s="2"/>
      <c r="B882" s="1"/>
      <c r="C882" s="1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2"/>
      <c r="V882" s="90"/>
      <c r="W882" s="87"/>
    </row>
    <row r="883" spans="1:23" ht="14.5" x14ac:dyDescent="0.35">
      <c r="A883" s="2"/>
      <c r="B883" s="1"/>
      <c r="C883" s="1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2"/>
      <c r="V883" s="90"/>
      <c r="W883" s="87"/>
    </row>
    <row r="884" spans="1:23" ht="14.5" x14ac:dyDescent="0.35">
      <c r="A884" s="2"/>
      <c r="B884" s="1"/>
      <c r="C884" s="1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2"/>
      <c r="V884" s="90"/>
      <c r="W884" s="87"/>
    </row>
    <row r="885" spans="1:23" ht="14.5" x14ac:dyDescent="0.35">
      <c r="A885" s="2"/>
      <c r="B885" s="1"/>
      <c r="C885" s="1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2"/>
      <c r="V885" s="90"/>
      <c r="W885" s="87"/>
    </row>
    <row r="886" spans="1:23" ht="14.5" x14ac:dyDescent="0.35">
      <c r="A886" s="2"/>
      <c r="B886" s="1"/>
      <c r="C886" s="1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2"/>
      <c r="V886" s="90"/>
      <c r="W886" s="87"/>
    </row>
    <row r="887" spans="1:23" ht="14.5" x14ac:dyDescent="0.35">
      <c r="A887" s="2"/>
      <c r="B887" s="1"/>
      <c r="C887" s="1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2"/>
      <c r="V887" s="90"/>
      <c r="W887" s="87"/>
    </row>
    <row r="888" spans="1:23" ht="14.5" x14ac:dyDescent="0.35">
      <c r="A888" s="2"/>
      <c r="B888" s="1"/>
      <c r="C888" s="1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2"/>
      <c r="V888" s="90"/>
      <c r="W888" s="87"/>
    </row>
    <row r="889" spans="1:23" ht="14.5" x14ac:dyDescent="0.35">
      <c r="A889" s="2"/>
      <c r="B889" s="1"/>
      <c r="C889" s="1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2"/>
      <c r="V889" s="90"/>
      <c r="W889" s="87"/>
    </row>
    <row r="890" spans="1:23" ht="14.5" x14ac:dyDescent="0.35">
      <c r="A890" s="2"/>
      <c r="B890" s="1"/>
      <c r="C890" s="1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2"/>
      <c r="V890" s="90"/>
      <c r="W890" s="87"/>
    </row>
    <row r="891" spans="1:23" ht="14.5" x14ac:dyDescent="0.35">
      <c r="A891" s="2"/>
      <c r="B891" s="1"/>
      <c r="C891" s="1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2"/>
      <c r="V891" s="90"/>
      <c r="W891" s="87"/>
    </row>
    <row r="892" spans="1:23" ht="14.5" x14ac:dyDescent="0.35">
      <c r="A892" s="2"/>
      <c r="B892" s="1"/>
      <c r="C892" s="1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2"/>
      <c r="V892" s="90"/>
      <c r="W892" s="87"/>
    </row>
    <row r="893" spans="1:23" ht="14.5" x14ac:dyDescent="0.35">
      <c r="A893" s="2"/>
      <c r="B893" s="1"/>
      <c r="C893" s="1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2"/>
      <c r="V893" s="90"/>
      <c r="W893" s="87"/>
    </row>
    <row r="894" spans="1:23" ht="14.5" x14ac:dyDescent="0.35">
      <c r="A894" s="2"/>
      <c r="B894" s="1"/>
      <c r="C894" s="1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2"/>
      <c r="V894" s="90"/>
      <c r="W894" s="87"/>
    </row>
    <row r="895" spans="1:23" ht="14.5" x14ac:dyDescent="0.35">
      <c r="A895" s="2"/>
      <c r="B895" s="1"/>
      <c r="C895" s="1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2"/>
      <c r="V895" s="90"/>
      <c r="W895" s="87"/>
    </row>
    <row r="896" spans="1:23" ht="14.5" x14ac:dyDescent="0.35">
      <c r="A896" s="2"/>
      <c r="B896" s="1"/>
      <c r="C896" s="1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2"/>
      <c r="V896" s="90"/>
      <c r="W896" s="87"/>
    </row>
    <row r="897" spans="1:23" ht="14.5" x14ac:dyDescent="0.35">
      <c r="A897" s="2"/>
      <c r="B897" s="1"/>
      <c r="C897" s="1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2"/>
      <c r="V897" s="90"/>
      <c r="W897" s="87"/>
    </row>
    <row r="898" spans="1:23" ht="14.5" x14ac:dyDescent="0.35">
      <c r="A898" s="2"/>
      <c r="B898" s="1"/>
      <c r="C898" s="1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2"/>
      <c r="V898" s="90"/>
      <c r="W898" s="87"/>
    </row>
    <row r="899" spans="1:23" ht="14.5" x14ac:dyDescent="0.35">
      <c r="A899" s="2"/>
      <c r="B899" s="1"/>
      <c r="C899" s="1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2"/>
      <c r="V899" s="90"/>
      <c r="W899" s="87"/>
    </row>
    <row r="900" spans="1:23" ht="14.5" x14ac:dyDescent="0.35">
      <c r="A900" s="2"/>
      <c r="B900" s="1"/>
      <c r="C900" s="1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2"/>
      <c r="V900" s="90"/>
      <c r="W900" s="87"/>
    </row>
    <row r="901" spans="1:23" ht="14.5" x14ac:dyDescent="0.35">
      <c r="A901" s="2"/>
      <c r="B901" s="1"/>
      <c r="C901" s="1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2"/>
      <c r="V901" s="90"/>
      <c r="W901" s="87"/>
    </row>
    <row r="902" spans="1:23" ht="14.5" x14ac:dyDescent="0.35">
      <c r="A902" s="2"/>
      <c r="B902" s="1"/>
      <c r="C902" s="1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2"/>
      <c r="V902" s="90"/>
      <c r="W902" s="87"/>
    </row>
    <row r="903" spans="1:23" ht="14.5" x14ac:dyDescent="0.35">
      <c r="A903" s="2"/>
      <c r="B903" s="1"/>
      <c r="C903" s="1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2"/>
      <c r="V903" s="90"/>
      <c r="W903" s="87"/>
    </row>
    <row r="904" spans="1:23" ht="14.5" x14ac:dyDescent="0.35">
      <c r="A904" s="2"/>
      <c r="B904" s="1"/>
      <c r="C904" s="1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2"/>
      <c r="V904" s="90"/>
      <c r="W904" s="87"/>
    </row>
    <row r="905" spans="1:23" ht="14.5" x14ac:dyDescent="0.35">
      <c r="A905" s="2"/>
      <c r="B905" s="1"/>
      <c r="C905" s="1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2"/>
      <c r="V905" s="90"/>
      <c r="W905" s="87"/>
    </row>
    <row r="906" spans="1:23" ht="14.5" x14ac:dyDescent="0.35">
      <c r="A906" s="2"/>
      <c r="B906" s="1"/>
      <c r="C906" s="1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2"/>
      <c r="V906" s="90"/>
      <c r="W906" s="87"/>
    </row>
    <row r="907" spans="1:23" ht="14.5" x14ac:dyDescent="0.35">
      <c r="A907" s="2"/>
      <c r="B907" s="1"/>
      <c r="C907" s="1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2"/>
      <c r="V907" s="90"/>
      <c r="W907" s="87"/>
    </row>
    <row r="908" spans="1:23" ht="14.5" x14ac:dyDescent="0.35">
      <c r="A908" s="2"/>
      <c r="B908" s="1"/>
      <c r="C908" s="1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2"/>
      <c r="V908" s="90"/>
      <c r="W908" s="87"/>
    </row>
    <row r="909" spans="1:23" ht="14.5" x14ac:dyDescent="0.35">
      <c r="A909" s="2"/>
      <c r="B909" s="1"/>
      <c r="C909" s="1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2"/>
      <c r="V909" s="90"/>
      <c r="W909" s="87"/>
    </row>
    <row r="910" spans="1:23" ht="14.5" x14ac:dyDescent="0.35">
      <c r="A910" s="2"/>
      <c r="B910" s="1"/>
      <c r="C910" s="1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2"/>
      <c r="V910" s="90"/>
      <c r="W910" s="87"/>
    </row>
    <row r="911" spans="1:23" ht="14.5" x14ac:dyDescent="0.35">
      <c r="A911" s="2"/>
      <c r="B911" s="1"/>
      <c r="C911" s="1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2"/>
      <c r="V911" s="90"/>
      <c r="W911" s="87"/>
    </row>
    <row r="912" spans="1:23" ht="14.5" x14ac:dyDescent="0.35">
      <c r="A912" s="2"/>
      <c r="B912" s="1"/>
      <c r="C912" s="1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2"/>
      <c r="V912" s="90"/>
      <c r="W912" s="87"/>
    </row>
    <row r="913" spans="1:23" ht="14.5" x14ac:dyDescent="0.35">
      <c r="A913" s="2"/>
      <c r="B913" s="1"/>
      <c r="C913" s="1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2"/>
      <c r="V913" s="90"/>
      <c r="W913" s="87"/>
    </row>
    <row r="914" spans="1:23" ht="14.5" x14ac:dyDescent="0.35">
      <c r="A914" s="2"/>
      <c r="B914" s="1"/>
      <c r="C914" s="1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2"/>
      <c r="V914" s="90"/>
      <c r="W914" s="87"/>
    </row>
    <row r="915" spans="1:23" ht="14.5" x14ac:dyDescent="0.35">
      <c r="A915" s="2"/>
      <c r="B915" s="1"/>
      <c r="C915" s="1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2"/>
      <c r="V915" s="90"/>
      <c r="W915" s="87"/>
    </row>
    <row r="916" spans="1:23" ht="14.5" x14ac:dyDescent="0.35">
      <c r="A916" s="2"/>
      <c r="B916" s="1"/>
      <c r="C916" s="1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2"/>
      <c r="V916" s="90"/>
      <c r="W916" s="87"/>
    </row>
    <row r="917" spans="1:23" ht="14.5" x14ac:dyDescent="0.35">
      <c r="A917" s="2"/>
      <c r="B917" s="1"/>
      <c r="C917" s="1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2"/>
      <c r="V917" s="90"/>
      <c r="W917" s="87"/>
    </row>
    <row r="918" spans="1:23" ht="14.5" x14ac:dyDescent="0.35">
      <c r="A918" s="2"/>
      <c r="B918" s="1"/>
      <c r="C918" s="1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2"/>
      <c r="V918" s="90"/>
      <c r="W918" s="87"/>
    </row>
    <row r="919" spans="1:23" ht="14.5" x14ac:dyDescent="0.35">
      <c r="A919" s="2"/>
      <c r="B919" s="1"/>
      <c r="C919" s="1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2"/>
      <c r="V919" s="90"/>
      <c r="W919" s="87"/>
    </row>
    <row r="920" spans="1:23" ht="14.5" x14ac:dyDescent="0.35">
      <c r="A920" s="2"/>
      <c r="B920" s="1"/>
      <c r="C920" s="1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2"/>
      <c r="V920" s="90"/>
      <c r="W920" s="87"/>
    </row>
    <row r="921" spans="1:23" ht="14.5" x14ac:dyDescent="0.35">
      <c r="A921" s="2"/>
      <c r="B921" s="1"/>
      <c r="C921" s="1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2"/>
      <c r="V921" s="90"/>
      <c r="W921" s="87"/>
    </row>
    <row r="922" spans="1:23" ht="14.5" x14ac:dyDescent="0.35">
      <c r="A922" s="2"/>
      <c r="B922" s="1"/>
      <c r="C922" s="1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2"/>
      <c r="V922" s="90"/>
      <c r="W922" s="87"/>
    </row>
    <row r="923" spans="1:23" ht="14.5" x14ac:dyDescent="0.35">
      <c r="A923" s="2"/>
      <c r="B923" s="1"/>
      <c r="C923" s="1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2"/>
      <c r="V923" s="90"/>
      <c r="W923" s="87"/>
    </row>
    <row r="924" spans="1:23" ht="14.5" x14ac:dyDescent="0.35">
      <c r="A924" s="2"/>
      <c r="B924" s="1"/>
      <c r="C924" s="1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2"/>
      <c r="V924" s="90"/>
      <c r="W924" s="87"/>
    </row>
    <row r="925" spans="1:23" ht="14.5" x14ac:dyDescent="0.35">
      <c r="A925" s="2"/>
      <c r="B925" s="1"/>
      <c r="C925" s="1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2"/>
      <c r="V925" s="90"/>
      <c r="W925" s="87"/>
    </row>
    <row r="926" spans="1:23" ht="14.5" x14ac:dyDescent="0.35">
      <c r="A926" s="2"/>
      <c r="B926" s="1"/>
      <c r="C926" s="1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2"/>
      <c r="V926" s="90"/>
      <c r="W926" s="87"/>
    </row>
    <row r="927" spans="1:23" ht="14.5" x14ac:dyDescent="0.35">
      <c r="A927" s="2"/>
      <c r="B927" s="1"/>
      <c r="C927" s="1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2"/>
      <c r="V927" s="90"/>
      <c r="W927" s="87"/>
    </row>
    <row r="928" spans="1:23" ht="14.5" x14ac:dyDescent="0.35">
      <c r="A928" s="2"/>
      <c r="B928" s="1"/>
      <c r="C928" s="1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2"/>
      <c r="V928" s="90"/>
      <c r="W928" s="87"/>
    </row>
    <row r="929" spans="1:23" ht="14.5" x14ac:dyDescent="0.35">
      <c r="A929" s="2"/>
      <c r="B929" s="1"/>
      <c r="C929" s="1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2"/>
      <c r="V929" s="90"/>
      <c r="W929" s="87"/>
    </row>
    <row r="930" spans="1:23" ht="14.5" x14ac:dyDescent="0.35">
      <c r="A930" s="2"/>
      <c r="B930" s="1"/>
      <c r="C930" s="1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2"/>
      <c r="V930" s="90"/>
      <c r="W930" s="87"/>
    </row>
    <row r="931" spans="1:23" ht="14.5" x14ac:dyDescent="0.35">
      <c r="A931" s="2"/>
      <c r="B931" s="1"/>
      <c r="C931" s="1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2"/>
      <c r="V931" s="90"/>
      <c r="W931" s="87"/>
    </row>
    <row r="932" spans="1:23" ht="14.5" x14ac:dyDescent="0.35">
      <c r="A932" s="2"/>
      <c r="B932" s="1"/>
      <c r="C932" s="1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2"/>
      <c r="V932" s="90"/>
      <c r="W932" s="87"/>
    </row>
    <row r="933" spans="1:23" ht="14.5" x14ac:dyDescent="0.35">
      <c r="A933" s="2"/>
      <c r="B933" s="1"/>
      <c r="C933" s="1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2"/>
      <c r="V933" s="90"/>
      <c r="W933" s="87"/>
    </row>
    <row r="934" spans="1:23" ht="14.5" x14ac:dyDescent="0.35">
      <c r="A934" s="2"/>
      <c r="B934" s="1"/>
      <c r="C934" s="1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2"/>
      <c r="V934" s="90"/>
      <c r="W934" s="87"/>
    </row>
    <row r="935" spans="1:23" ht="14.5" x14ac:dyDescent="0.35">
      <c r="A935" s="2"/>
      <c r="B935" s="1"/>
      <c r="C935" s="1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2"/>
      <c r="V935" s="90"/>
      <c r="W935" s="87"/>
    </row>
    <row r="936" spans="1:23" ht="14.5" x14ac:dyDescent="0.35">
      <c r="A936" s="2"/>
      <c r="B936" s="1"/>
      <c r="C936" s="1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2"/>
      <c r="V936" s="90"/>
      <c r="W936" s="87"/>
    </row>
    <row r="937" spans="1:23" ht="14.5" x14ac:dyDescent="0.35">
      <c r="A937" s="2"/>
      <c r="B937" s="1"/>
      <c r="C937" s="1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2"/>
      <c r="V937" s="90"/>
      <c r="W937" s="87"/>
    </row>
    <row r="938" spans="1:23" ht="14.5" x14ac:dyDescent="0.35">
      <c r="A938" s="2"/>
      <c r="B938" s="1"/>
      <c r="C938" s="1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2"/>
      <c r="V938" s="90"/>
      <c r="W938" s="87"/>
    </row>
    <row r="939" spans="1:23" ht="14.5" x14ac:dyDescent="0.35">
      <c r="A939" s="2"/>
      <c r="B939" s="1"/>
      <c r="C939" s="1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2"/>
      <c r="V939" s="90"/>
      <c r="W939" s="87"/>
    </row>
    <row r="940" spans="1:23" ht="14.5" x14ac:dyDescent="0.35">
      <c r="A940" s="2"/>
      <c r="B940" s="1"/>
      <c r="C940" s="1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2"/>
      <c r="V940" s="90"/>
      <c r="W940" s="87"/>
    </row>
    <row r="941" spans="1:23" ht="14.5" x14ac:dyDescent="0.35">
      <c r="A941" s="2"/>
      <c r="B941" s="1"/>
      <c r="C941" s="1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2"/>
      <c r="V941" s="90"/>
      <c r="W941" s="87"/>
    </row>
    <row r="942" spans="1:23" ht="14.5" x14ac:dyDescent="0.35">
      <c r="A942" s="2"/>
      <c r="B942" s="1"/>
      <c r="C942" s="1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2"/>
      <c r="V942" s="90"/>
      <c r="W942" s="87"/>
    </row>
    <row r="943" spans="1:23" ht="14.5" x14ac:dyDescent="0.35">
      <c r="A943" s="2"/>
      <c r="B943" s="1"/>
      <c r="C943" s="1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2"/>
      <c r="V943" s="90"/>
      <c r="W943" s="87"/>
    </row>
    <row r="944" spans="1:23" ht="14.5" x14ac:dyDescent="0.35">
      <c r="A944" s="2"/>
      <c r="B944" s="1"/>
      <c r="C944" s="1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2"/>
      <c r="V944" s="90"/>
      <c r="W944" s="87"/>
    </row>
    <row r="945" spans="1:23" ht="14.5" x14ac:dyDescent="0.35">
      <c r="A945" s="2"/>
      <c r="B945" s="1"/>
      <c r="C945" s="1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2"/>
      <c r="V945" s="90"/>
      <c r="W945" s="87"/>
    </row>
    <row r="946" spans="1:23" ht="14.5" x14ac:dyDescent="0.35">
      <c r="A946" s="2"/>
      <c r="B946" s="1"/>
      <c r="C946" s="1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2"/>
      <c r="V946" s="90"/>
      <c r="W946" s="87"/>
    </row>
    <row r="947" spans="1:23" ht="14.5" x14ac:dyDescent="0.35">
      <c r="A947" s="2"/>
      <c r="B947" s="1"/>
      <c r="C947" s="1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2"/>
      <c r="V947" s="90"/>
      <c r="W947" s="87"/>
    </row>
    <row r="948" spans="1:23" ht="14.5" x14ac:dyDescent="0.35">
      <c r="A948" s="2"/>
      <c r="B948" s="1"/>
      <c r="C948" s="1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2"/>
      <c r="V948" s="90"/>
      <c r="W948" s="87"/>
    </row>
    <row r="949" spans="1:23" ht="14.5" x14ac:dyDescent="0.35">
      <c r="A949" s="2"/>
      <c r="B949" s="1"/>
      <c r="C949" s="1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2"/>
      <c r="V949" s="90"/>
      <c r="W949" s="87"/>
    </row>
    <row r="950" spans="1:23" ht="14.5" x14ac:dyDescent="0.35">
      <c r="A950" s="2"/>
      <c r="B950" s="1"/>
      <c r="C950" s="1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2"/>
      <c r="V950" s="90"/>
      <c r="W950" s="87"/>
    </row>
    <row r="951" spans="1:23" ht="14.5" x14ac:dyDescent="0.35">
      <c r="A951" s="2"/>
      <c r="B951" s="1"/>
      <c r="C951" s="1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2"/>
      <c r="V951" s="90"/>
      <c r="W951" s="87"/>
    </row>
    <row r="952" spans="1:23" ht="14.5" x14ac:dyDescent="0.35">
      <c r="A952" s="2"/>
      <c r="B952" s="1"/>
      <c r="C952" s="1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2"/>
      <c r="V952" s="90"/>
      <c r="W952" s="87"/>
    </row>
    <row r="953" spans="1:23" ht="14.5" x14ac:dyDescent="0.35">
      <c r="A953" s="2"/>
      <c r="B953" s="1"/>
      <c r="C953" s="1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2"/>
      <c r="V953" s="90"/>
      <c r="W953" s="87"/>
    </row>
    <row r="954" spans="1:23" ht="14.5" x14ac:dyDescent="0.35">
      <c r="A954" s="2"/>
      <c r="B954" s="1"/>
      <c r="C954" s="1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2"/>
      <c r="V954" s="90"/>
      <c r="W954" s="87"/>
    </row>
    <row r="955" spans="1:23" ht="14.5" x14ac:dyDescent="0.35">
      <c r="A955" s="2"/>
      <c r="B955" s="1"/>
      <c r="C955" s="1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2"/>
      <c r="V955" s="90"/>
      <c r="W955" s="87"/>
    </row>
    <row r="956" spans="1:23" ht="14.5" x14ac:dyDescent="0.35">
      <c r="A956" s="2"/>
      <c r="B956" s="1"/>
      <c r="C956" s="1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2"/>
      <c r="V956" s="90"/>
      <c r="W956" s="87"/>
    </row>
    <row r="957" spans="1:23" ht="14.5" x14ac:dyDescent="0.35">
      <c r="A957" s="2"/>
      <c r="B957" s="1"/>
      <c r="C957" s="1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2"/>
      <c r="V957" s="90"/>
      <c r="W957" s="87"/>
    </row>
    <row r="958" spans="1:23" ht="14.5" x14ac:dyDescent="0.35">
      <c r="A958" s="2"/>
      <c r="B958" s="1"/>
      <c r="C958" s="1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2"/>
      <c r="V958" s="90"/>
      <c r="W958" s="87"/>
    </row>
    <row r="959" spans="1:23" ht="14.5" x14ac:dyDescent="0.35">
      <c r="A959" s="2"/>
      <c r="B959" s="1"/>
      <c r="C959" s="1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2"/>
      <c r="V959" s="90"/>
      <c r="W959" s="87"/>
    </row>
    <row r="960" spans="1:23" ht="14.5" x14ac:dyDescent="0.35">
      <c r="A960" s="2"/>
      <c r="B960" s="1"/>
      <c r="C960" s="1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2"/>
      <c r="V960" s="90"/>
      <c r="W960" s="87"/>
    </row>
    <row r="961" spans="1:23" ht="14.5" x14ac:dyDescent="0.35">
      <c r="A961" s="2"/>
      <c r="B961" s="1"/>
      <c r="C961" s="1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2"/>
      <c r="V961" s="90"/>
      <c r="W961" s="87"/>
    </row>
    <row r="962" spans="1:23" ht="14.5" x14ac:dyDescent="0.35">
      <c r="A962" s="2"/>
      <c r="B962" s="1"/>
      <c r="C962" s="1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2"/>
      <c r="V962" s="90"/>
      <c r="W962" s="87"/>
    </row>
    <row r="963" spans="1:23" ht="14.5" x14ac:dyDescent="0.35">
      <c r="A963" s="2"/>
      <c r="B963" s="1"/>
      <c r="C963" s="1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2"/>
      <c r="V963" s="90"/>
      <c r="W963" s="87"/>
    </row>
    <row r="964" spans="1:23" ht="14.5" x14ac:dyDescent="0.35">
      <c r="A964" s="2"/>
      <c r="B964" s="1"/>
      <c r="C964" s="1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2"/>
      <c r="V964" s="90"/>
      <c r="W964" s="87"/>
    </row>
    <row r="965" spans="1:23" ht="14.5" x14ac:dyDescent="0.35">
      <c r="A965" s="2"/>
      <c r="B965" s="1"/>
      <c r="C965" s="1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2"/>
      <c r="V965" s="90"/>
      <c r="W965" s="87"/>
    </row>
    <row r="966" spans="1:23" ht="14.5" x14ac:dyDescent="0.35">
      <c r="A966" s="2"/>
      <c r="B966" s="1"/>
      <c r="C966" s="1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2"/>
      <c r="V966" s="90"/>
      <c r="W966" s="87"/>
    </row>
    <row r="967" spans="1:23" ht="14.5" x14ac:dyDescent="0.35">
      <c r="A967" s="2"/>
      <c r="B967" s="1"/>
      <c r="C967" s="1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2"/>
      <c r="V967" s="90"/>
      <c r="W967" s="87"/>
    </row>
    <row r="968" spans="1:23" ht="14.5" x14ac:dyDescent="0.35">
      <c r="A968" s="2"/>
      <c r="B968" s="1"/>
      <c r="C968" s="1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2"/>
      <c r="V968" s="90"/>
      <c r="W968" s="87"/>
    </row>
    <row r="969" spans="1:23" ht="14.5" x14ac:dyDescent="0.35">
      <c r="A969" s="2"/>
      <c r="B969" s="1"/>
      <c r="C969" s="1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2"/>
      <c r="V969" s="90"/>
      <c r="W969" s="87"/>
    </row>
    <row r="970" spans="1:23" ht="14.5" x14ac:dyDescent="0.35">
      <c r="A970" s="2"/>
      <c r="B970" s="1"/>
      <c r="C970" s="1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2"/>
      <c r="V970" s="90"/>
      <c r="W970" s="87"/>
    </row>
    <row r="971" spans="1:23" ht="14.5" x14ac:dyDescent="0.35">
      <c r="A971" s="2"/>
      <c r="B971" s="1"/>
      <c r="C971" s="1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2"/>
      <c r="V971" s="90"/>
      <c r="W971" s="87"/>
    </row>
    <row r="972" spans="1:23" ht="14.5" x14ac:dyDescent="0.35">
      <c r="A972" s="2"/>
      <c r="B972" s="1"/>
      <c r="C972" s="1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2"/>
      <c r="V972" s="90"/>
      <c r="W972" s="87"/>
    </row>
    <row r="973" spans="1:23" ht="14.5" x14ac:dyDescent="0.35">
      <c r="A973" s="2"/>
      <c r="B973" s="1"/>
      <c r="C973" s="1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2"/>
      <c r="V973" s="90"/>
      <c r="W973" s="87"/>
    </row>
    <row r="974" spans="1:23" ht="14.5" x14ac:dyDescent="0.35">
      <c r="A974" s="2"/>
      <c r="B974" s="1"/>
      <c r="C974" s="1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2"/>
      <c r="V974" s="90"/>
      <c r="W974" s="87"/>
    </row>
    <row r="975" spans="1:23" ht="14.5" x14ac:dyDescent="0.35">
      <c r="A975" s="2"/>
      <c r="B975" s="1"/>
      <c r="C975" s="1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2"/>
      <c r="V975" s="90"/>
      <c r="W975" s="87"/>
    </row>
    <row r="976" spans="1:23" ht="14.5" x14ac:dyDescent="0.35">
      <c r="A976" s="2"/>
      <c r="B976" s="1"/>
      <c r="C976" s="1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2"/>
      <c r="V976" s="90"/>
      <c r="W976" s="87"/>
    </row>
    <row r="977" spans="1:23" ht="14.5" x14ac:dyDescent="0.35">
      <c r="A977" s="2"/>
      <c r="B977" s="1"/>
      <c r="C977" s="1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2"/>
      <c r="V977" s="90"/>
      <c r="W977" s="87"/>
    </row>
    <row r="978" spans="1:23" ht="14.5" x14ac:dyDescent="0.35">
      <c r="A978" s="2"/>
      <c r="B978" s="1"/>
      <c r="C978" s="1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2"/>
      <c r="V978" s="90"/>
      <c r="W978" s="87"/>
    </row>
    <row r="979" spans="1:23" ht="14.5" x14ac:dyDescent="0.35">
      <c r="A979" s="2"/>
      <c r="B979" s="1"/>
      <c r="C979" s="1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2"/>
      <c r="V979" s="90"/>
      <c r="W979" s="87"/>
    </row>
    <row r="980" spans="1:23" ht="14.5" x14ac:dyDescent="0.35">
      <c r="A980" s="2"/>
      <c r="B980" s="1"/>
      <c r="C980" s="1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2"/>
      <c r="V980" s="90"/>
      <c r="W980" s="87"/>
    </row>
    <row r="981" spans="1:23" ht="14.5" x14ac:dyDescent="0.35">
      <c r="A981" s="2"/>
      <c r="B981" s="1"/>
      <c r="C981" s="1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2"/>
      <c r="V981" s="90"/>
      <c r="W981" s="87"/>
    </row>
    <row r="982" spans="1:23" ht="14.5" x14ac:dyDescent="0.35">
      <c r="A982" s="2"/>
      <c r="B982" s="1"/>
      <c r="C982" s="1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2"/>
      <c r="V982" s="90"/>
      <c r="W982" s="87"/>
    </row>
    <row r="983" spans="1:23" ht="14.5" x14ac:dyDescent="0.35">
      <c r="A983" s="2"/>
      <c r="B983" s="1"/>
      <c r="C983" s="1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2"/>
      <c r="V983" s="90"/>
      <c r="W983" s="87"/>
    </row>
    <row r="984" spans="1:23" ht="14.5" x14ac:dyDescent="0.35">
      <c r="A984" s="2"/>
      <c r="B984" s="1"/>
      <c r="C984" s="1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2"/>
      <c r="V984" s="90"/>
      <c r="W984" s="87"/>
    </row>
    <row r="985" spans="1:23" ht="14.5" x14ac:dyDescent="0.35">
      <c r="A985" s="2"/>
      <c r="B985" s="1"/>
      <c r="C985" s="1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2"/>
      <c r="V985" s="90"/>
      <c r="W985" s="87"/>
    </row>
    <row r="986" spans="1:23" ht="14.5" x14ac:dyDescent="0.35">
      <c r="A986" s="2"/>
      <c r="B986" s="1"/>
      <c r="C986" s="1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2"/>
      <c r="V986" s="90"/>
      <c r="W986" s="87"/>
    </row>
    <row r="987" spans="1:23" ht="14.5" x14ac:dyDescent="0.35">
      <c r="A987" s="2"/>
      <c r="B987" s="1"/>
      <c r="C987" s="1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2"/>
      <c r="V987" s="90"/>
      <c r="W987" s="87"/>
    </row>
    <row r="988" spans="1:23" ht="14.5" x14ac:dyDescent="0.35">
      <c r="A988" s="2"/>
      <c r="B988" s="1"/>
      <c r="C988" s="1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2"/>
      <c r="V988" s="90"/>
      <c r="W988" s="87"/>
    </row>
    <row r="989" spans="1:23" ht="14.5" x14ac:dyDescent="0.35">
      <c r="A989" s="2"/>
      <c r="B989" s="1"/>
      <c r="C989" s="1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2"/>
      <c r="V989" s="90"/>
      <c r="W989" s="87"/>
    </row>
    <row r="990" spans="1:23" ht="14.5" x14ac:dyDescent="0.35">
      <c r="A990" s="2"/>
      <c r="B990" s="1"/>
      <c r="C990" s="1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2"/>
      <c r="V990" s="90"/>
      <c r="W990" s="87"/>
    </row>
    <row r="991" spans="1:23" ht="14.5" x14ac:dyDescent="0.35">
      <c r="A991" s="2"/>
      <c r="B991" s="1"/>
      <c r="C991" s="1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2"/>
      <c r="V991" s="90"/>
      <c r="W991" s="87"/>
    </row>
  </sheetData>
  <hyperlinks>
    <hyperlink ref="V27" r:id="rId1"/>
    <hyperlink ref="V33" r:id="rId2"/>
    <hyperlink ref="V133" r:id="rId3"/>
    <hyperlink ref="V272" r:id="rId4"/>
    <hyperlink ref="V306" r:id="rId5"/>
    <hyperlink ref="V307" r:id="rId6"/>
    <hyperlink ref="V6" r:id="rId7"/>
    <hyperlink ref="V7" r:id="rId8"/>
    <hyperlink ref="V18" r:id="rId9"/>
    <hyperlink ref="V32" r:id="rId10"/>
    <hyperlink ref="V34" r:id="rId11"/>
    <hyperlink ref="V36" r:id="rId12"/>
    <hyperlink ref="V39" r:id="rId13"/>
    <hyperlink ref="V40" r:id="rId14"/>
    <hyperlink ref="V45" r:id="rId15"/>
    <hyperlink ref="V48" r:id="rId16"/>
    <hyperlink ref="V65" r:id="rId17"/>
    <hyperlink ref="V66" r:id="rId18"/>
    <hyperlink ref="V67" r:id="rId19"/>
    <hyperlink ref="V69" r:id="rId20"/>
    <hyperlink ref="V70" r:id="rId21"/>
    <hyperlink ref="V72" r:id="rId22"/>
    <hyperlink ref="V73" r:id="rId23" display="http://www.iisd.org/leaders/policybank/policy.aspx?id=213"/>
    <hyperlink ref="V75" r:id="rId24"/>
    <hyperlink ref="V78" r:id="rId25"/>
    <hyperlink ref="V79" r:id="rId26"/>
    <hyperlink ref="V80" r:id="rId27"/>
    <hyperlink ref="V81" r:id="rId28"/>
    <hyperlink ref="V83" r:id="rId29"/>
    <hyperlink ref="V84" r:id="rId30"/>
    <hyperlink ref="V85" r:id="rId31"/>
    <hyperlink ref="V86" r:id="rId32"/>
    <hyperlink ref="V87" r:id="rId33"/>
    <hyperlink ref="V89" r:id="rId34" display="http://www.prn.bc.ca/policy/?p=307"/>
    <hyperlink ref="V90" r:id="rId35"/>
    <hyperlink ref="V92" r:id="rId36"/>
    <hyperlink ref="V93" r:id="rId37"/>
    <hyperlink ref="V95" r:id="rId38"/>
    <hyperlink ref="V98" r:id="rId39"/>
    <hyperlink ref="V99" r:id="rId40"/>
    <hyperlink ref="V100" r:id="rId41"/>
    <hyperlink ref="V101" r:id="rId42"/>
    <hyperlink ref="V102" r:id="rId43"/>
    <hyperlink ref="V103" r:id="rId44"/>
    <hyperlink ref="V104" r:id="rId45"/>
    <hyperlink ref="V105" r:id="rId46"/>
    <hyperlink ref="V106" r:id="rId47"/>
    <hyperlink ref="V107" r:id="rId48"/>
    <hyperlink ref="V109" r:id="rId49"/>
    <hyperlink ref="V120" r:id="rId50"/>
    <hyperlink ref="V127" r:id="rId51"/>
    <hyperlink ref="V131" r:id="rId52"/>
    <hyperlink ref="V135" r:id="rId53"/>
    <hyperlink ref="V137" r:id="rId54"/>
    <hyperlink ref="V139" r:id="rId55"/>
    <hyperlink ref="V140" r:id="rId56"/>
    <hyperlink ref="V141" r:id="rId57"/>
    <hyperlink ref="V143" r:id="rId58"/>
    <hyperlink ref="V154" r:id="rId59"/>
    <hyperlink ref="V160" r:id="rId60"/>
    <hyperlink ref="V166" r:id="rId61"/>
    <hyperlink ref="V177" r:id="rId62"/>
    <hyperlink ref="V179" r:id="rId63"/>
    <hyperlink ref="V183" r:id="rId64"/>
    <hyperlink ref="V184" r:id="rId65"/>
    <hyperlink ref="V189" r:id="rId66"/>
    <hyperlink ref="V186" r:id="rId67"/>
    <hyperlink ref="V197" r:id="rId68"/>
    <hyperlink ref="V199" r:id="rId69"/>
    <hyperlink ref="V200" r:id="rId70"/>
    <hyperlink ref="V207" r:id="rId71"/>
    <hyperlink ref="V209" r:id="rId72"/>
    <hyperlink ref="V210" r:id="rId73"/>
    <hyperlink ref="V216" r:id="rId74"/>
    <hyperlink ref="V218" r:id="rId75"/>
    <hyperlink ref="V221" r:id="rId76"/>
    <hyperlink ref="V223" r:id="rId77"/>
    <hyperlink ref="V227" r:id="rId78"/>
    <hyperlink ref="V230" r:id="rId79"/>
    <hyperlink ref="V232" r:id="rId80"/>
    <hyperlink ref="V234" r:id="rId81"/>
    <hyperlink ref="V237" r:id="rId82"/>
    <hyperlink ref="V239" r:id="rId83"/>
    <hyperlink ref="V242" r:id="rId84"/>
    <hyperlink ref="V243" r:id="rId85"/>
    <hyperlink ref="V244" r:id="rId86"/>
    <hyperlink ref="V245" r:id="rId87"/>
    <hyperlink ref="V247" r:id="rId88"/>
    <hyperlink ref="V248" r:id="rId89"/>
    <hyperlink ref="V251" r:id="rId90"/>
    <hyperlink ref="V259" r:id="rId91"/>
    <hyperlink ref="V279" r:id="rId92"/>
    <hyperlink ref="V290" r:id="rId93"/>
    <hyperlink ref="V292" r:id="rId94"/>
    <hyperlink ref="V295" r:id="rId95"/>
    <hyperlink ref="V302" r:id="rId96"/>
    <hyperlink ref="V304" r:id="rId97"/>
    <hyperlink ref="V51" r:id="rId98"/>
    <hyperlink ref="V53" r:id="rId99"/>
    <hyperlink ref="V55" r:id="rId100"/>
    <hyperlink ref="V56" r:id="rId101"/>
    <hyperlink ref="V57" r:id="rId102"/>
    <hyperlink ref="V58" r:id="rId103"/>
    <hyperlink ref="V59" r:id="rId104"/>
    <hyperlink ref="V61" r:id="rId105"/>
    <hyperlink ref="V3" r:id="rId106"/>
    <hyperlink ref="V4" r:id="rId107"/>
    <hyperlink ref="V8" r:id="rId108"/>
    <hyperlink ref="V9" r:id="rId109"/>
    <hyperlink ref="V11" r:id="rId110"/>
    <hyperlink ref="V12" r:id="rId111"/>
    <hyperlink ref="V10" r:id="rId112"/>
    <hyperlink ref="V13" r:id="rId113"/>
    <hyperlink ref="V14" r:id="rId114"/>
    <hyperlink ref="V15" r:id="rId115"/>
    <hyperlink ref="V16" r:id="rId116"/>
    <hyperlink ref="V19" r:id="rId117"/>
    <hyperlink ref="V21" r:id="rId118"/>
    <hyperlink ref="V22" r:id="rId119"/>
    <hyperlink ref="V23" r:id="rId120"/>
    <hyperlink ref="V24" r:id="rId121"/>
    <hyperlink ref="V25" r:id="rId122"/>
    <hyperlink ref="V26" r:id="rId123"/>
    <hyperlink ref="V28" r:id="rId124"/>
    <hyperlink ref="V29" r:id="rId125"/>
    <hyperlink ref="V30" r:id="rId126"/>
    <hyperlink ref="V31" r:id="rId127"/>
    <hyperlink ref="V37" r:id="rId128"/>
    <hyperlink ref="V38" r:id="rId129"/>
    <hyperlink ref="V41" r:id="rId130"/>
    <hyperlink ref="V42" r:id="rId131"/>
    <hyperlink ref="V43" r:id="rId132"/>
    <hyperlink ref="V44" r:id="rId133"/>
    <hyperlink ref="V46" r:id="rId134"/>
    <hyperlink ref="V47" r:id="rId135"/>
    <hyperlink ref="V50" r:id="rId136"/>
    <hyperlink ref="V52" r:id="rId137"/>
    <hyperlink ref="V54" r:id="rId138"/>
    <hyperlink ref="V60" r:id="rId139"/>
    <hyperlink ref="V62" r:id="rId140"/>
    <hyperlink ref="V63" r:id="rId141"/>
    <hyperlink ref="V64" r:id="rId142"/>
    <hyperlink ref="V68" r:id="rId143"/>
    <hyperlink ref="V71" r:id="rId144"/>
    <hyperlink ref="V74" r:id="rId145"/>
    <hyperlink ref="V76" r:id="rId146"/>
    <hyperlink ref="V77" r:id="rId147"/>
    <hyperlink ref="V82" r:id="rId148"/>
    <hyperlink ref="V88" r:id="rId149"/>
    <hyperlink ref="V94" r:id="rId150"/>
    <hyperlink ref="V96" r:id="rId151"/>
    <hyperlink ref="V97" r:id="rId152"/>
    <hyperlink ref="V108" r:id="rId153"/>
    <hyperlink ref="V110" r:id="rId154"/>
    <hyperlink ref="V111" r:id="rId155"/>
    <hyperlink ref="V112" r:id="rId156" display="http://www.ffsd.mb.ca/html/outdoored.html"/>
    <hyperlink ref="V113" r:id="rId157"/>
    <hyperlink ref="V114" r:id="rId158"/>
    <hyperlink ref="V116" r:id="rId159"/>
    <hyperlink ref="V117" r:id="rId160"/>
    <hyperlink ref="V118" r:id="rId161"/>
    <hyperlink ref="V119" r:id="rId162" location="item_193 "/>
    <hyperlink ref="V121" r:id="rId163"/>
    <hyperlink ref="V124" r:id="rId164"/>
    <hyperlink ref="V126" r:id="rId165" display="http://polmanual.sjsd.net/polmanualpdf/Section A - Foundations and Basic Commitments/ADF Sustainable Development Practices.pdf"/>
    <hyperlink ref="V128" r:id="rId166"/>
    <hyperlink ref="V129" r:id="rId167"/>
    <hyperlink ref="V130" r:id="rId168" location=" "/>
    <hyperlink ref="V132" r:id="rId169"/>
    <hyperlink ref="V145" r:id="rId170"/>
    <hyperlink ref="V147" r:id="rId171"/>
    <hyperlink ref="V148" r:id="rId172"/>
    <hyperlink ref="V149" r:id="rId173"/>
    <hyperlink ref="V150" r:id="rId174"/>
    <hyperlink ref="V151" r:id="rId175"/>
    <hyperlink ref="V152" r:id="rId176"/>
    <hyperlink ref="V157" r:id="rId177"/>
    <hyperlink ref="V158" r:id="rId178"/>
    <hyperlink ref="V161" r:id="rId179"/>
    <hyperlink ref="V163" r:id="rId180"/>
    <hyperlink ref="V164" r:id="rId181"/>
    <hyperlink ref="V165" r:id="rId182"/>
    <hyperlink ref="V167" r:id="rId183" display="http://www.eco-responsable.cepeo.on.ca/nos-actions"/>
    <hyperlink ref="V168" r:id="rId184"/>
    <hyperlink ref="V169" r:id="rId185"/>
    <hyperlink ref="V170" r:id="rId186"/>
    <hyperlink ref="V171" r:id="rId187"/>
    <hyperlink ref="V172" r:id="rId188"/>
    <hyperlink ref="V173" r:id="rId189"/>
    <hyperlink ref="V174" r:id="rId190"/>
    <hyperlink ref="V175" r:id="rId191" display="http://csviamonde.ca/Membres-du-Conseil/Politiques-et-directives-administratives/Politique et directives administratives/3_06_Education_environnementale_politique.pdf"/>
    <hyperlink ref="V178" r:id="rId192"/>
    <hyperlink ref="V181" r:id="rId193"/>
    <hyperlink ref="V188" r:id="rId194"/>
    <hyperlink ref="V191" r:id="rId195"/>
    <hyperlink ref="V192" r:id="rId196"/>
    <hyperlink ref="V193" r:id="rId197"/>
    <hyperlink ref="V194" r:id="rId198"/>
    <hyperlink ref="V195" r:id="rId199"/>
    <hyperlink ref="V205" r:id="rId200"/>
    <hyperlink ref="V206" r:id="rId201"/>
    <hyperlink ref="V214" r:id="rId202"/>
    <hyperlink ref="V213" r:id="rId203"/>
    <hyperlink ref="V212" r:id="rId204" display="http://sjsh.npsc.ca/student-life/clubs/green-team.aspx"/>
    <hyperlink ref="V219" r:id="rId205"/>
    <hyperlink ref="V220" r:id="rId206"/>
    <hyperlink ref="V225" r:id="rId207"/>
    <hyperlink ref="V228" r:id="rId208"/>
    <hyperlink ref="V231" r:id="rId209"/>
    <hyperlink ref="V235" r:id="rId210"/>
    <hyperlink ref="V240" r:id="rId211"/>
    <hyperlink ref="V249" r:id="rId212"/>
    <hyperlink ref="V252" r:id="rId213"/>
    <hyperlink ref="V253" r:id="rId214"/>
    <hyperlink ref="V254" r:id="rId215"/>
    <hyperlink ref="V255" r:id="rId216"/>
    <hyperlink ref="V256" r:id="rId217"/>
    <hyperlink ref="V257" r:id="rId218"/>
    <hyperlink ref="V260" r:id="rId219"/>
    <hyperlink ref="V261" r:id="rId220"/>
    <hyperlink ref="V262" r:id="rId221"/>
    <hyperlink ref="V263" r:id="rId222"/>
    <hyperlink ref="V264" r:id="rId223" location="Les publications de la CSDM"/>
    <hyperlink ref="W264" r:id="rId224" location="Les publications de la CSDM"/>
    <hyperlink ref="V265" r:id="rId225"/>
    <hyperlink ref="V266" r:id="rId226"/>
    <hyperlink ref="V267" r:id="rId227"/>
    <hyperlink ref="V268" r:id="rId228"/>
    <hyperlink ref="V269" r:id="rId229"/>
    <hyperlink ref="V270" r:id="rId230"/>
    <hyperlink ref="V271" r:id="rId231"/>
    <hyperlink ref="V273" r:id="rId232"/>
    <hyperlink ref="V274" r:id="rId233"/>
    <hyperlink ref="V275" r:id="rId234"/>
    <hyperlink ref="V276" r:id="rId235"/>
    <hyperlink ref="V277" r:id="rId236"/>
    <hyperlink ref="V280" r:id="rId237"/>
    <hyperlink ref="V281" r:id="rId238"/>
    <hyperlink ref="V282" r:id="rId239"/>
    <hyperlink ref="V283" r:id="rId240"/>
    <hyperlink ref="V284" r:id="rId241"/>
    <hyperlink ref="V285" r:id="rId242"/>
    <hyperlink ref="V286" r:id="rId243"/>
    <hyperlink ref="V287" r:id="rId244"/>
    <hyperlink ref="V288" r:id="rId245"/>
    <hyperlink ref="V289" r:id="rId246"/>
    <hyperlink ref="V294" r:id="rId247"/>
    <hyperlink ref="V296" r:id="rId248"/>
    <hyperlink ref="V298" r:id="rId249"/>
    <hyperlink ref="V301"/>
    <hyperlink ref="V305" r:id="rId250"/>
  </hyperlinks>
  <pageMargins left="0.7" right="0.7" top="0.75" bottom="0.75" header="0.3" footer="0.3"/>
  <pageSetup orientation="portrait" horizontalDpi="4294967293" verticalDpi="0" r:id="rId251"/>
  <drawing r:id="rId252"/>
  <legacyDrawing r:id="rId253"/>
  <tableParts count="1">
    <tablePart r:id="rId25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SchoolDivisions</vt:lpstr>
      <vt:lpstr>Policies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Thompson</dc:creator>
  <cp:lastModifiedBy>Christine Thompson</cp:lastModifiedBy>
  <dcterms:created xsi:type="dcterms:W3CDTF">2018-01-11T15:25:51Z</dcterms:created>
  <dcterms:modified xsi:type="dcterms:W3CDTF">2018-01-20T20:08:20Z</dcterms:modified>
</cp:coreProperties>
</file>